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IZVRŠENJE FIN PLANA I.-VI.2025\"/>
    </mc:Choice>
  </mc:AlternateContent>
  <xr:revisionPtr revIDLastSave="0" documentId="13_ncr:1_{7BDE3160-DDD9-4901-9898-63D1F61C2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1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11" l="1"/>
  <c r="E169" i="11"/>
  <c r="E223" i="11"/>
  <c r="E211" i="11"/>
  <c r="E205" i="11"/>
  <c r="E177" i="11"/>
  <c r="E170" i="11"/>
  <c r="E26" i="11"/>
  <c r="E16" i="11"/>
  <c r="E11" i="11"/>
  <c r="E308" i="11"/>
  <c r="E273" i="11"/>
  <c r="F273" i="11" s="1"/>
  <c r="E278" i="11"/>
  <c r="F278" i="11" s="1"/>
  <c r="E304" i="11"/>
  <c r="F304" i="11" s="1"/>
  <c r="E310" i="11"/>
  <c r="E313" i="11"/>
  <c r="F313" i="11" s="1"/>
  <c r="E319" i="11"/>
  <c r="F319" i="11" s="1"/>
  <c r="E329" i="11"/>
  <c r="E10" i="11" l="1"/>
  <c r="E272" i="11"/>
  <c r="E262" i="11"/>
  <c r="E269" i="11"/>
  <c r="E230" i="11"/>
  <c r="E226" i="11"/>
  <c r="E253" i="11"/>
  <c r="E249" i="11"/>
  <c r="E167" i="11"/>
  <c r="E155" i="11"/>
  <c r="E147" i="11"/>
  <c r="E141" i="11"/>
  <c r="E115" i="11"/>
  <c r="E110" i="11"/>
  <c r="E105" i="11"/>
  <c r="E103" i="11"/>
  <c r="E101" i="11"/>
  <c r="E84" i="11"/>
  <c r="E80" i="11"/>
  <c r="E65" i="11"/>
  <c r="E53" i="11"/>
  <c r="E25" i="11" s="1"/>
  <c r="E24" i="11" s="1"/>
  <c r="E109" i="11" l="1"/>
  <c r="E271" i="11"/>
  <c r="F272" i="11"/>
  <c r="E259" i="11"/>
  <c r="E79" i="11"/>
  <c r="E78" i="11" s="1"/>
  <c r="E225" i="11"/>
  <c r="E22" i="11"/>
  <c r="E21" i="11" s="1"/>
  <c r="E20" i="11" s="1"/>
  <c r="F108" i="11" l="1"/>
  <c r="E9" i="11"/>
  <c r="F9" i="11" s="1"/>
  <c r="F262" i="11"/>
  <c r="F259" i="11"/>
  <c r="F253" i="11"/>
  <c r="F230" i="11"/>
  <c r="F226" i="11"/>
  <c r="F225" i="11"/>
  <c r="F223" i="11"/>
  <c r="F211" i="11"/>
  <c r="F205" i="11"/>
  <c r="F177" i="11"/>
  <c r="F170" i="11"/>
  <c r="F169" i="11"/>
  <c r="F165" i="11"/>
  <c r="F155" i="11"/>
  <c r="F152" i="11"/>
  <c r="F149" i="11"/>
  <c r="F141" i="11"/>
  <c r="F115" i="11"/>
  <c r="F110" i="11"/>
  <c r="F109" i="11"/>
  <c r="F105" i="11"/>
  <c r="F84" i="11"/>
  <c r="F80" i="11"/>
  <c r="F79" i="11"/>
  <c r="F78" i="11"/>
  <c r="F76" i="11"/>
  <c r="F65" i="11"/>
  <c r="F62" i="11"/>
  <c r="F60" i="11"/>
  <c r="F57" i="11"/>
  <c r="F53" i="11"/>
  <c r="F26" i="11"/>
  <c r="F25" i="11"/>
  <c r="F24" i="11"/>
  <c r="F22" i="11"/>
  <c r="F21" i="11"/>
  <c r="F20" i="11"/>
  <c r="F16" i="11"/>
  <c r="F11" i="11"/>
  <c r="F7" i="11"/>
  <c r="F6" i="11"/>
  <c r="E8" i="11" l="1"/>
  <c r="F8" i="11" s="1"/>
  <c r="F10" i="11"/>
  <c r="C11" i="4"/>
  <c r="C12" i="6" l="1"/>
  <c r="C57" i="6"/>
  <c r="C56" i="6" s="1"/>
  <c r="C60" i="6"/>
  <c r="C135" i="6"/>
  <c r="C127" i="6"/>
  <c r="C123" i="6"/>
  <c r="C100" i="6"/>
  <c r="C95" i="6"/>
  <c r="C86" i="6"/>
  <c r="C48" i="6"/>
  <c r="F16" i="4"/>
  <c r="F36" i="4"/>
  <c r="H12" i="7"/>
  <c r="H13" i="7"/>
  <c r="G12" i="7"/>
  <c r="G13" i="7"/>
  <c r="F11" i="7"/>
  <c r="F12" i="7"/>
  <c r="C37" i="7"/>
  <c r="H39" i="7"/>
  <c r="H40" i="7"/>
  <c r="G39" i="7"/>
  <c r="G40" i="7"/>
  <c r="F37" i="7"/>
  <c r="F29" i="6"/>
  <c r="F68" i="6"/>
  <c r="C68" i="6"/>
  <c r="K24" i="1" l="1"/>
  <c r="K25" i="1"/>
  <c r="J25" i="1"/>
  <c r="J24" i="1" l="1"/>
  <c r="F11" i="8"/>
  <c r="F10" i="8" s="1"/>
  <c r="E11" i="8"/>
  <c r="D11" i="8"/>
  <c r="D10" i="8" s="1"/>
  <c r="C11" i="8"/>
  <c r="F14" i="8"/>
  <c r="E14" i="8"/>
  <c r="D14" i="8"/>
  <c r="C14" i="8"/>
  <c r="F16" i="8"/>
  <c r="E16" i="8"/>
  <c r="D16" i="8"/>
  <c r="C16" i="8"/>
  <c r="F18" i="8"/>
  <c r="H18" i="8" s="1"/>
  <c r="E18" i="8"/>
  <c r="D18" i="8"/>
  <c r="C18" i="8"/>
  <c r="H19" i="8"/>
  <c r="G19" i="8"/>
  <c r="H17" i="8"/>
  <c r="G17" i="8"/>
  <c r="H15" i="8"/>
  <c r="G15" i="8"/>
  <c r="H12" i="8"/>
  <c r="G12" i="8"/>
  <c r="E19" i="7"/>
  <c r="H22" i="1" s="1"/>
  <c r="D19" i="7"/>
  <c r="G22" i="1" s="1"/>
  <c r="F21" i="7"/>
  <c r="H21" i="7" s="1"/>
  <c r="C21" i="7"/>
  <c r="F26" i="7"/>
  <c r="H26" i="7" s="1"/>
  <c r="C26" i="7"/>
  <c r="F24" i="7"/>
  <c r="H24" i="7" s="1"/>
  <c r="C24" i="7"/>
  <c r="H28" i="7"/>
  <c r="G28" i="7"/>
  <c r="H27" i="7"/>
  <c r="G27" i="7"/>
  <c r="H25" i="7"/>
  <c r="G25" i="7"/>
  <c r="H23" i="7"/>
  <c r="G23" i="7"/>
  <c r="H22" i="7"/>
  <c r="G22" i="7"/>
  <c r="H16" i="8" l="1"/>
  <c r="E13" i="8"/>
  <c r="H11" i="8"/>
  <c r="D13" i="8"/>
  <c r="G14" i="8"/>
  <c r="C13" i="8"/>
  <c r="F13" i="8"/>
  <c r="C20" i="7"/>
  <c r="G21" i="7"/>
  <c r="F20" i="7"/>
  <c r="E10" i="8"/>
  <c r="H10" i="8" s="1"/>
  <c r="H14" i="8"/>
  <c r="G24" i="7"/>
  <c r="G16" i="8"/>
  <c r="G11" i="8"/>
  <c r="G18" i="8"/>
  <c r="C10" i="8"/>
  <c r="G10" i="8" s="1"/>
  <c r="G26" i="7"/>
  <c r="G13" i="8" l="1"/>
  <c r="H13" i="8"/>
  <c r="F14" i="7"/>
  <c r="E10" i="7"/>
  <c r="H21" i="1" s="1"/>
  <c r="D10" i="7"/>
  <c r="G21" i="1" s="1"/>
  <c r="C14" i="7"/>
  <c r="C11" i="7" s="1"/>
  <c r="F17" i="7"/>
  <c r="F16" i="7" s="1"/>
  <c r="C17" i="7"/>
  <c r="C16" i="7" s="1"/>
  <c r="C10" i="7" l="1"/>
  <c r="F21" i="1" s="1"/>
  <c r="F10" i="7"/>
  <c r="I21" i="1" s="1"/>
  <c r="F30" i="7"/>
  <c r="C30" i="7"/>
  <c r="F32" i="7"/>
  <c r="H32" i="7" s="1"/>
  <c r="C32" i="7"/>
  <c r="F35" i="7"/>
  <c r="H35" i="7" s="1"/>
  <c r="C35" i="7"/>
  <c r="C34" i="7" s="1"/>
  <c r="G11" i="7"/>
  <c r="H11" i="7"/>
  <c r="G14" i="7"/>
  <c r="H14" i="7"/>
  <c r="G15" i="7"/>
  <c r="H15" i="7"/>
  <c r="G16" i="7"/>
  <c r="H16" i="7"/>
  <c r="G17" i="7"/>
  <c r="H17" i="7"/>
  <c r="G18" i="7"/>
  <c r="H18" i="7"/>
  <c r="G20" i="7"/>
  <c r="H20" i="7"/>
  <c r="H30" i="7"/>
  <c r="G31" i="7"/>
  <c r="H31" i="7"/>
  <c r="G33" i="7"/>
  <c r="H33" i="7"/>
  <c r="G36" i="7"/>
  <c r="H36" i="7"/>
  <c r="G38" i="7"/>
  <c r="H38" i="7"/>
  <c r="H10" i="7"/>
  <c r="G10" i="7"/>
  <c r="G37" i="7"/>
  <c r="F13" i="10"/>
  <c r="E13" i="10"/>
  <c r="D13" i="10"/>
  <c r="C13" i="10"/>
  <c r="F11" i="10"/>
  <c r="E11" i="10"/>
  <c r="D11" i="10"/>
  <c r="C11" i="10"/>
  <c r="C10" i="10" s="1"/>
  <c r="H14" i="10"/>
  <c r="G14" i="10"/>
  <c r="H12" i="10"/>
  <c r="G12" i="10"/>
  <c r="F11" i="4"/>
  <c r="E11" i="4"/>
  <c r="D11" i="4"/>
  <c r="F14" i="4"/>
  <c r="E14" i="4"/>
  <c r="D14" i="4"/>
  <c r="C14" i="4"/>
  <c r="E16" i="4"/>
  <c r="D16" i="4"/>
  <c r="C16" i="4"/>
  <c r="F18" i="4"/>
  <c r="E18" i="4"/>
  <c r="D18" i="4"/>
  <c r="C18" i="4"/>
  <c r="F24" i="4"/>
  <c r="E24" i="4"/>
  <c r="D24" i="4"/>
  <c r="C24" i="4"/>
  <c r="F26" i="4"/>
  <c r="E26" i="4"/>
  <c r="D26" i="4"/>
  <c r="C26" i="4"/>
  <c r="F29" i="4"/>
  <c r="E29" i="4"/>
  <c r="D29" i="4"/>
  <c r="C29" i="4"/>
  <c r="F32" i="4"/>
  <c r="E32" i="4"/>
  <c r="D32" i="4"/>
  <c r="C32" i="4"/>
  <c r="F34" i="4"/>
  <c r="E34" i="4"/>
  <c r="D34" i="4"/>
  <c r="C34" i="4"/>
  <c r="E36" i="4"/>
  <c r="D36" i="4"/>
  <c r="C36" i="4"/>
  <c r="F42" i="4"/>
  <c r="H42" i="4" s="1"/>
  <c r="E42" i="4"/>
  <c r="D42" i="4"/>
  <c r="C42" i="4"/>
  <c r="F44" i="4"/>
  <c r="E44" i="4"/>
  <c r="D44" i="4"/>
  <c r="C44" i="4"/>
  <c r="D46" i="4"/>
  <c r="E46" i="4"/>
  <c r="F46" i="4"/>
  <c r="C46" i="4"/>
  <c r="H12" i="4"/>
  <c r="H15" i="4"/>
  <c r="H17" i="4"/>
  <c r="H19" i="4"/>
  <c r="H20" i="4"/>
  <c r="H21" i="4"/>
  <c r="H22" i="4"/>
  <c r="H23" i="4"/>
  <c r="H25" i="4"/>
  <c r="H27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F28" i="4" l="1"/>
  <c r="J21" i="1"/>
  <c r="H11" i="10"/>
  <c r="F10" i="10"/>
  <c r="D10" i="10"/>
  <c r="H14" i="4"/>
  <c r="F10" i="4"/>
  <c r="G29" i="4"/>
  <c r="G34" i="4"/>
  <c r="H34" i="4"/>
  <c r="G36" i="4"/>
  <c r="G44" i="4"/>
  <c r="G18" i="4"/>
  <c r="H18" i="4"/>
  <c r="G11" i="4"/>
  <c r="F29" i="7"/>
  <c r="H29" i="7" s="1"/>
  <c r="G32" i="7"/>
  <c r="H13" i="10"/>
  <c r="F34" i="7"/>
  <c r="F19" i="7" s="1"/>
  <c r="I22" i="1" s="1"/>
  <c r="K22" i="1" s="1"/>
  <c r="E28" i="4"/>
  <c r="H26" i="4"/>
  <c r="E10" i="10"/>
  <c r="H10" i="10" s="1"/>
  <c r="G30" i="7"/>
  <c r="G42" i="4"/>
  <c r="G32" i="4"/>
  <c r="G24" i="4"/>
  <c r="G14" i="4"/>
  <c r="G11" i="10"/>
  <c r="C29" i="7"/>
  <c r="G29" i="7" s="1"/>
  <c r="H46" i="4"/>
  <c r="D28" i="4"/>
  <c r="G13" i="10"/>
  <c r="G35" i="7"/>
  <c r="K21" i="1"/>
  <c r="G34" i="7"/>
  <c r="C19" i="7"/>
  <c r="H37" i="7"/>
  <c r="G10" i="10"/>
  <c r="D10" i="4"/>
  <c r="G46" i="4"/>
  <c r="H44" i="4"/>
  <c r="H36" i="4"/>
  <c r="H32" i="4"/>
  <c r="H24" i="4"/>
  <c r="H16" i="4"/>
  <c r="H11" i="4"/>
  <c r="C28" i="4"/>
  <c r="C10" i="4"/>
  <c r="E10" i="4"/>
  <c r="G16" i="4"/>
  <c r="G26" i="4"/>
  <c r="H29" i="4"/>
  <c r="E10" i="6"/>
  <c r="H13" i="1" s="1"/>
  <c r="D10" i="6"/>
  <c r="F12" i="6"/>
  <c r="F17" i="6"/>
  <c r="C17" i="6"/>
  <c r="F19" i="6"/>
  <c r="C19" i="6"/>
  <c r="F24" i="6"/>
  <c r="C24" i="6"/>
  <c r="C29" i="6"/>
  <c r="F36" i="6"/>
  <c r="C36" i="6"/>
  <c r="F46" i="6"/>
  <c r="C46" i="6"/>
  <c r="F48" i="6"/>
  <c r="F57" i="6"/>
  <c r="F60" i="6"/>
  <c r="F66" i="6"/>
  <c r="C66" i="6"/>
  <c r="F72" i="6"/>
  <c r="C72" i="6"/>
  <c r="F75" i="6"/>
  <c r="C75" i="6"/>
  <c r="F77" i="6"/>
  <c r="C77" i="6"/>
  <c r="F79" i="6"/>
  <c r="C79" i="6"/>
  <c r="F81" i="6"/>
  <c r="C81" i="6"/>
  <c r="F84" i="6"/>
  <c r="C84" i="6"/>
  <c r="F86" i="6"/>
  <c r="F92" i="6"/>
  <c r="C92" i="6"/>
  <c r="F95" i="6"/>
  <c r="F100" i="6"/>
  <c r="F104" i="6"/>
  <c r="C104" i="6"/>
  <c r="F108" i="6"/>
  <c r="C108" i="6"/>
  <c r="E114" i="6"/>
  <c r="H14" i="1" s="1"/>
  <c r="D114" i="6"/>
  <c r="G14" i="1" s="1"/>
  <c r="F116" i="6"/>
  <c r="C116" i="6"/>
  <c r="F118" i="6"/>
  <c r="F123" i="6"/>
  <c r="F127" i="6"/>
  <c r="F135" i="6"/>
  <c r="F138" i="6"/>
  <c r="C138" i="6"/>
  <c r="F142" i="6"/>
  <c r="C142" i="6"/>
  <c r="F145" i="6"/>
  <c r="C145" i="6"/>
  <c r="F150" i="6"/>
  <c r="F149" i="6" s="1"/>
  <c r="C150" i="6"/>
  <c r="C149" i="6" s="1"/>
  <c r="F153" i="6"/>
  <c r="F152" i="6" s="1"/>
  <c r="H152" i="6" s="1"/>
  <c r="C153" i="6"/>
  <c r="C152" i="6" s="1"/>
  <c r="F156" i="6"/>
  <c r="C156" i="6"/>
  <c r="F158" i="6"/>
  <c r="C158" i="6"/>
  <c r="F160" i="6"/>
  <c r="C160" i="6"/>
  <c r="G157" i="6"/>
  <c r="G154" i="6"/>
  <c r="G151" i="6"/>
  <c r="G148" i="6"/>
  <c r="G147" i="6"/>
  <c r="G146" i="6"/>
  <c r="G144" i="6"/>
  <c r="G143" i="6"/>
  <c r="G141" i="6"/>
  <c r="G140" i="6"/>
  <c r="G139" i="6"/>
  <c r="G137" i="6"/>
  <c r="G136" i="6"/>
  <c r="G134" i="6"/>
  <c r="G133" i="6"/>
  <c r="G132" i="6"/>
  <c r="G131" i="6"/>
  <c r="G130" i="6"/>
  <c r="G129" i="6"/>
  <c r="G128" i="6"/>
  <c r="G126" i="6"/>
  <c r="G125" i="6"/>
  <c r="G124" i="6"/>
  <c r="G121" i="6"/>
  <c r="G120" i="6"/>
  <c r="G119" i="6"/>
  <c r="G117" i="6"/>
  <c r="G113" i="6"/>
  <c r="G112" i="6"/>
  <c r="G111" i="6"/>
  <c r="G110" i="6"/>
  <c r="G109" i="6"/>
  <c r="G107" i="6"/>
  <c r="G106" i="6"/>
  <c r="G105" i="6"/>
  <c r="G103" i="6"/>
  <c r="G102" i="6"/>
  <c r="G101" i="6"/>
  <c r="G98" i="6"/>
  <c r="G97" i="6"/>
  <c r="G96" i="6"/>
  <c r="G94" i="6"/>
  <c r="G93" i="6"/>
  <c r="G90" i="6"/>
  <c r="G89" i="6"/>
  <c r="G88" i="6"/>
  <c r="G87" i="6"/>
  <c r="G85" i="6"/>
  <c r="G83" i="6"/>
  <c r="G82" i="6"/>
  <c r="G80" i="6"/>
  <c r="G78" i="6"/>
  <c r="G76" i="6"/>
  <c r="G73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3" i="6"/>
  <c r="G161" i="6"/>
  <c r="G159" i="6"/>
  <c r="F162" i="6"/>
  <c r="C162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59" i="2"/>
  <c r="C59" i="2"/>
  <c r="G64" i="2"/>
  <c r="F63" i="2"/>
  <c r="C63" i="2"/>
  <c r="F66" i="2"/>
  <c r="C66" i="2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H28" i="4" l="1"/>
  <c r="C11" i="6"/>
  <c r="C122" i="6"/>
  <c r="C74" i="6"/>
  <c r="C23" i="6"/>
  <c r="F71" i="2"/>
  <c r="F65" i="2"/>
  <c r="H65" i="2" s="1"/>
  <c r="F45" i="2"/>
  <c r="H45" i="2" s="1"/>
  <c r="F34" i="2"/>
  <c r="H34" i="2" s="1"/>
  <c r="C34" i="2"/>
  <c r="E10" i="2"/>
  <c r="H10" i="1" s="1"/>
  <c r="G63" i="2"/>
  <c r="C58" i="2"/>
  <c r="C51" i="2"/>
  <c r="C45" i="2"/>
  <c r="G45" i="2" s="1"/>
  <c r="D10" i="2"/>
  <c r="G10" i="1" s="1"/>
  <c r="G28" i="4"/>
  <c r="G10" i="4"/>
  <c r="H34" i="7"/>
  <c r="H19" i="7"/>
  <c r="F51" i="2"/>
  <c r="H51" i="2" s="1"/>
  <c r="F12" i="2"/>
  <c r="H12" i="2" s="1"/>
  <c r="G51" i="2"/>
  <c r="G84" i="6"/>
  <c r="F58" i="2"/>
  <c r="C65" i="2"/>
  <c r="G65" i="2" s="1"/>
  <c r="G79" i="6"/>
  <c r="H10" i="4"/>
  <c r="C12" i="2"/>
  <c r="F22" i="1"/>
  <c r="J22" i="1" s="1"/>
  <c r="G19" i="7"/>
  <c r="C91" i="6"/>
  <c r="E9" i="6"/>
  <c r="G57" i="6"/>
  <c r="C10" i="6"/>
  <c r="D9" i="6"/>
  <c r="G13" i="1"/>
  <c r="G145" i="6"/>
  <c r="G127" i="6"/>
  <c r="G66" i="6"/>
  <c r="G46" i="6"/>
  <c r="F11" i="6"/>
  <c r="H11" i="6" s="1"/>
  <c r="G142" i="6"/>
  <c r="G116" i="6"/>
  <c r="G108" i="6"/>
  <c r="G92" i="6"/>
  <c r="G75" i="6"/>
  <c r="G68" i="6"/>
  <c r="G48" i="6"/>
  <c r="G36" i="6"/>
  <c r="G29" i="6"/>
  <c r="G162" i="6"/>
  <c r="F122" i="6"/>
  <c r="H122" i="6" s="1"/>
  <c r="G24" i="6"/>
  <c r="G17" i="6"/>
  <c r="G150" i="6"/>
  <c r="G158" i="6"/>
  <c r="C155" i="6"/>
  <c r="G118" i="6"/>
  <c r="F99" i="6"/>
  <c r="H99" i="6" s="1"/>
  <c r="G86" i="6"/>
  <c r="G81" i="6"/>
  <c r="G77" i="6"/>
  <c r="F56" i="6"/>
  <c r="H56" i="6" s="1"/>
  <c r="G19" i="6"/>
  <c r="C65" i="6"/>
  <c r="C115" i="6"/>
  <c r="C99" i="6"/>
  <c r="G60" i="6"/>
  <c r="G149" i="6"/>
  <c r="H149" i="6"/>
  <c r="F74" i="6"/>
  <c r="F65" i="6"/>
  <c r="G152" i="6"/>
  <c r="G100" i="6"/>
  <c r="G95" i="6"/>
  <c r="F91" i="6"/>
  <c r="G72" i="6"/>
  <c r="F23" i="6"/>
  <c r="F155" i="6"/>
  <c r="F115" i="6"/>
  <c r="G153" i="6"/>
  <c r="G135" i="6"/>
  <c r="G12" i="6"/>
  <c r="G104" i="6"/>
  <c r="G123" i="6"/>
  <c r="G138" i="6"/>
  <c r="G156" i="6"/>
  <c r="G160" i="6"/>
  <c r="C71" i="2"/>
  <c r="G71" i="2" s="1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C114" i="6" l="1"/>
  <c r="G84" i="2"/>
  <c r="G80" i="2"/>
  <c r="G34" i="2"/>
  <c r="C11" i="2"/>
  <c r="G12" i="2"/>
  <c r="F10" i="6"/>
  <c r="H58" i="2"/>
  <c r="G58" i="2"/>
  <c r="G11" i="6"/>
  <c r="F11" i="2"/>
  <c r="F10" i="1"/>
  <c r="F13" i="1"/>
  <c r="G56" i="6"/>
  <c r="G99" i="6"/>
  <c r="H115" i="6"/>
  <c r="G115" i="6"/>
  <c r="F114" i="6"/>
  <c r="I14" i="1" s="1"/>
  <c r="H155" i="6"/>
  <c r="G155" i="6"/>
  <c r="G122" i="6"/>
  <c r="G23" i="6"/>
  <c r="H23" i="6"/>
  <c r="H65" i="6"/>
  <c r="G65" i="6"/>
  <c r="H91" i="6"/>
  <c r="G91" i="6"/>
  <c r="G74" i="6"/>
  <c r="H74" i="6"/>
  <c r="F76" i="2"/>
  <c r="H76" i="2" s="1"/>
  <c r="G87" i="2"/>
  <c r="C76" i="2"/>
  <c r="C70" i="2" s="1"/>
  <c r="F11" i="1" s="1"/>
  <c r="G23" i="1"/>
  <c r="G26" i="1" s="1"/>
  <c r="H12" i="1"/>
  <c r="C10" i="2" l="1"/>
  <c r="I10" i="1"/>
  <c r="K10" i="1" s="1"/>
  <c r="H11" i="2"/>
  <c r="G76" i="2"/>
  <c r="F70" i="2"/>
  <c r="I11" i="1" s="1"/>
  <c r="G11" i="2"/>
  <c r="F12" i="1"/>
  <c r="F9" i="6"/>
  <c r="H9" i="6" s="1"/>
  <c r="I13" i="1"/>
  <c r="J13" i="1" s="1"/>
  <c r="C9" i="6"/>
  <c r="F14" i="1"/>
  <c r="F15" i="1" s="1"/>
  <c r="K14" i="1"/>
  <c r="H10" i="6"/>
  <c r="G10" i="6"/>
  <c r="G114" i="6"/>
  <c r="H114" i="6"/>
  <c r="H23" i="1"/>
  <c r="H15" i="1"/>
  <c r="I23" i="1"/>
  <c r="I26" i="1" s="1"/>
  <c r="G12" i="1"/>
  <c r="G15" i="1"/>
  <c r="F23" i="1"/>
  <c r="F26" i="1" s="1"/>
  <c r="H70" i="2" l="1"/>
  <c r="G70" i="2"/>
  <c r="J11" i="1"/>
  <c r="K11" i="1"/>
  <c r="I12" i="1"/>
  <c r="K12" i="1" s="1"/>
  <c r="F10" i="2"/>
  <c r="H10" i="2" s="1"/>
  <c r="J10" i="1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H27" i="1" l="1"/>
  <c r="G10" i="2"/>
  <c r="J12" i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<sst xmlns="http://schemas.openxmlformats.org/spreadsheetml/2006/main" count="1386" uniqueCount="581">
  <si>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</si>
  <si>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</si>
  <si>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</si>
  <si>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</si>
  <si>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</si>
  <si>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</si>
  <si>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</si>
  <si>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</si>
  <si>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</si>
  <si>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</si>
  <si>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</si>
  <si>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</si>
  <si>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</si>
  <si>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</si>
  <si>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</si>
  <si>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</si>
  <si>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</si>
  <si>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</si>
  <si>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</si>
  <si>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</si>
  <si>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</si>
  <si>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</si>
  <si>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</si>
  <si>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</si>
  <si>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</si>
  <si>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</si>
  <si>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</si>
  <si>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</si>
  <si>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</si>
  <si>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</si>
  <si>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</si>
  <si>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</si>
  <si>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</si>
  <si>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</si>
  <si>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</si>
  <si>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</si>
  <si>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</si>
  <si>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</si>
  <si>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</si>
  <si>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</si>
  <si>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</si>
  <si>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</si>
  <si>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</si>
  <si>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</si>
  <si>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</si>
  <si>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</si>
  <si>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</si>
  <si>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</si>
  <si>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</si>
  <si>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</si>
  <si>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</si>
  <si>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</si>
  <si>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</si>
  <si>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</si>
  <si>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</si>
  <si>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</si>
  <si>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</si>
  <si>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</si>
  <si>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</si>
  <si>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</si>
  <si>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</si>
  <si>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</si>
  <si>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</si>
  <si>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</si>
  <si>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</si>
  <si>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</si>
  <si>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</si>
  <si>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</si>
  <si>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</si>
  <si>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</si>
  <si>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</si>
  <si>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</si>
  <si>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</si>
  <si>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</si>
  <si>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</si>
  <si>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</si>
  <si>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</si>
  <si>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</si>
  <si>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</si>
  <si>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</si>
  <si>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</si>
  <si>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</si>
  <si>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</si>
  <si>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</si>
  <si>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</si>
  <si>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</si>
  <si>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</si>
  <si>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</si>
  <si>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</si>
  <si>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</si>
  <si>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</si>
  <si>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</si>
  <si>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</si>
  <si>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</si>
  <si>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</si>
  <si>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</si>
  <si>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</si>
  <si>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</si>
  <si>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</si>
  <si>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</si>
  <si>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</si>
  <si>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</si>
  <si>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</si>
  <si>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</si>
  <si>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</si>
  <si>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</si>
  <si>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</si>
  <si>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</si>
  <si>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</si>
  <si>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</si>
  <si>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</si>
  <si>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</si>
  <si>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</si>
  <si>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</si>
  <si>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</si>
  <si>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</si>
  <si>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</si>
  <si>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</si>
  <si>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</si>
  <si>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</si>
  <si>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</si>
  <si>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</si>
  <si>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</si>
  <si>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</si>
  <si>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</si>
  <si>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</si>
  <si>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</si>
  <si>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</si>
  <si>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</si>
  <si>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</si>
  <si>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</si>
  <si>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</si>
  <si>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</si>
  <si>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</si>
  <si>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</si>
  <si>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</si>
  <si>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</si>
  <si>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</si>
  <si>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</si>
  <si>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</si>
  <si>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</si>
  <si>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</si>
  <si>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</si>
  <si>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</si>
  <si>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</si>
  <si>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</si>
  <si>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</si>
  <si>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</si>
  <si>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</si>
  <si>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</si>
  <si>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</si>
  <si>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</si>
  <si>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</si>
  <si>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</si>
  <si>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</si>
  <si>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</si>
  <si>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</si>
  <si>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</si>
  <si>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</si>
  <si>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</si>
  <si>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</si>
  <si>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</si>
  <si>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</si>
  <si>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</si>
  <si>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</si>
  <si>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</si>
  <si>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</si>
  <si>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</si>
  <si>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</si>
  <si>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</si>
  <si>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</si>
  <si>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</si>
  <si>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</si>
  <si>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</si>
  <si>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</si>
  <si>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</si>
  <si>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</si>
  <si>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</si>
  <si>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</si>
  <si>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</si>
  <si>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</si>
  <si>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</si>
  <si>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</si>
  <si>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</si>
  <si>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</si>
  <si>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</si>
  <si>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</si>
  <si>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</si>
  <si>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</si>
  <si>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</si>
  <si>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</si>
  <si>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</si>
  <si>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</si>
  <si>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</si>
  <si>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</si>
  <si>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</si>
  <si>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</si>
  <si>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</si>
  <si>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</si>
  <si>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</si>
  <si>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</si>
  <si>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</si>
  <si>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</si>
  <si>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</si>
  <si>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</si>
  <si>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</si>
  <si>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</si>
  <si>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</si>
  <si>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</si>
  <si>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</si>
  <si>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</si>
  <si>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</si>
  <si>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</si>
  <si>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</si>
  <si>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</si>
  <si>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</si>
  <si>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</si>
  <si>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</si>
  <si>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</si>
  <si>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</si>
  <si>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</si>
  <si>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</si>
  <si>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</si>
  <si>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</si>
  <si>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</si>
  <si>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</si>
  <si>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</si>
  <si>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</si>
  <si>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</si>
  <si>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</si>
  <si>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</si>
  <si>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</si>
  <si>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</si>
  <si>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</si>
  <si>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</si>
  <si>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</si>
  <si>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</si>
  <si>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</si>
  <si>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</si>
  <si>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</si>
  <si>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</si>
  <si>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</si>
  <si>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</si>
  <si>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</si>
  <si>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</si>
  <si>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</si>
  <si>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</si>
  <si>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</si>
  <si>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</si>
  <si>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</si>
  <si>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</si>
  <si>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</si>
  <si>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</si>
  <si>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</si>
  <si>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</si>
  <si>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</si>
  <si>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</si>
  <si>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</si>
  <si>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</si>
  <si>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</si>
  <si>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</si>
  <si>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</si>
  <si>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</si>
  <si>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</si>
  <si>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</si>
  <si>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</si>
  <si>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</si>
  <si>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</si>
  <si>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</si>
  <si>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</si>
  <si>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</si>
  <si>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</si>
  <si>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</si>
  <si>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</si>
  <si>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</si>
  <si>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</si>
  <si>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</si>
  <si>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</si>
  <si>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</si>
  <si>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</si>
  <si>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</si>
  <si>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</si>
  <si>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</si>
  <si>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</si>
  <si>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</si>
  <si>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</si>
  <si>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</si>
  <si>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</si>
  <si>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</si>
  <si>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</si>
  <si>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</si>
  <si>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</si>
  <si>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</si>
  <si>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</si>
  <si>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</si>
  <si>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</si>
  <si>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</si>
  <si>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</si>
  <si>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</si>
  <si>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</si>
  <si>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</si>
  <si>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</si>
  <si>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</si>
  <si>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</si>
  <si>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</si>
  <si>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</si>
  <si>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</si>
  <si>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</si>
  <si>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</si>
  <si>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</si>
  <si>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</si>
  <si>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</si>
  <si>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</si>
  <si>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</si>
  <si>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</si>
  <si>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</si>
  <si>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</si>
  <si>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</si>
  <si>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</si>
  <si>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</si>
  <si>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</si>
  <si>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</si>
  <si>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</si>
  <si>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</si>
  <si>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</si>
  <si>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</si>
  <si>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</si>
  <si>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</si>
  <si>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</si>
  <si>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</si>
  <si>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</si>
  <si>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</si>
  <si>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</si>
  <si>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</si>
  <si>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</si>
  <si>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</si>
  <si>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</si>
  <si>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</si>
  <si>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</si>
  <si>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</si>
  <si>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</si>
  <si>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</si>
  <si>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</si>
  <si>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</si>
  <si>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</si>
  <si>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</si>
  <si>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</si>
  <si>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</si>
  <si>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</si>
  <si>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</si>
  <si>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</si>
  <si>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</si>
  <si>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</si>
  <si>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</si>
  <si>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</si>
  <si>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</si>
  <si>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</si>
  <si>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</si>
  <si>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</si>
  <si>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</si>
  <si>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</si>
  <si>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</si>
  <si>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</si>
  <si>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</si>
  <si>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</si>
  <si>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</si>
  <si>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</si>
  <si>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</si>
  <si>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</si>
  <si>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</si>
  <si>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</si>
  <si>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</si>
  <si>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</si>
  <si>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</si>
  <si>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</si>
  <si>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</si>
  <si>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</si>
  <si>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</si>
  <si>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</si>
  <si>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</si>
  <si>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</si>
  <si>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</si>
  <si>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</si>
  <si>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</si>
  <si>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</si>
  <si>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</si>
  <si>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</si>
  <si>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</si>
  <si>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</si>
  <si>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</si>
  <si>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</si>
  <si>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</si>
  <si>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</si>
  <si>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</si>
  <si>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</si>
  <si>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</si>
  <si>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</si>
  <si>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</si>
  <si>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</si>
  <si>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</si>
  <si>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</si>
  <si>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</si>
  <si>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</si>
  <si>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</si>
  <si>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</si>
  <si>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</si>
  <si>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</si>
  <si>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</si>
  <si>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</si>
  <si>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</si>
  <si>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</si>
  <si>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</si>
  <si>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</si>
  <si>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</si>
  <si>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</si>
  <si>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</si>
  <si>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</si>
  <si>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</si>
  <si>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</si>
  <si>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</si>
  <si>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</si>
  <si>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</si>
  <si>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</si>
  <si>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</si>
  <si>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</si>
  <si>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</si>
  <si>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</si>
  <si>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</si>
  <si>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</si>
  <si>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</si>
  <si>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</si>
  <si>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</si>
  <si>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</si>
  <si>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</si>
  <si>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</si>
  <si>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</si>
  <si>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</si>
  <si>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</si>
  <si>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</si>
  <si>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</si>
  <si>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</si>
  <si>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</si>
  <si>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</si>
  <si>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</si>
  <si>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</si>
  <si>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</si>
  <si>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</si>
  <si>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</si>
  <si>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</si>
  <si>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</si>
  <si>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</si>
  <si>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</si>
  <si>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</si>
  <si>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</si>
  <si>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</si>
  <si>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</si>
  <si>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</si>
  <si>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</si>
  <si>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</si>
  <si>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</si>
  <si>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</si>
  <si>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</si>
  <si>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</si>
  <si>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</si>
  <si>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</si>
  <si>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</si>
  <si>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</si>
  <si>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</si>
  <si>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</si>
  <si>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</si>
  <si>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</si>
  <si>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</si>
  <si>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</si>
  <si>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</si>
  <si>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</si>
  <si>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</si>
  <si>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</si>
  <si>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</si>
  <si>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</si>
  <si>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</si>
  <si>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</si>
  <si>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</si>
  <si>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</si>
  <si>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</si>
  <si>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</si>
  <si>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</si>
  <si>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</si>
  <si>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</si>
  <si>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</si>
  <si>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</si>
  <si>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</si>
  <si>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</si>
  <si>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</si>
  <si>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</si>
  <si>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</si>
  <si>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</si>
  <si>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</si>
  <si>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</si>
  <si>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</si>
  <si>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</si>
  <si>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</si>
  <si>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</si>
  <si>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</si>
  <si>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</si>
  <si>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</si>
  <si>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</si>
  <si>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</si>
  <si>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</si>
  <si>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</si>
  <si>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</si>
  <si>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</si>
  <si>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</si>
  <si>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</si>
  <si>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</si>
  <si>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</si>
  <si>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</si>
  <si>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</si>
  <si>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</si>
  <si>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</si>
  <si>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</si>
  <si>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</si>
  <si>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</si>
  <si>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</si>
  <si>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</si>
  <si>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</si>
  <si>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</si>
  <si>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</si>
  <si>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</si>
  <si>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</si>
  <si>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</si>
  <si>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</si>
  <si>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</si>
  <si>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</si>
  <si>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</si>
  <si>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</si>
  <si>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</si>
  <si>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</si>
  <si>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</si>
  <si>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</si>
  <si>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</si>
  <si>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</si>
  <si>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>OSTVARENJE/IZVRŠENJE 
01.2024. - 06.2024.</t>
  </si>
  <si>
    <t>OSTVARENJE/IZVRŠENJE 
01.2025. - 06.2025.</t>
  </si>
  <si>
    <t>IZVORNI PLAN ILI REBALANS 
2025.</t>
  </si>
  <si>
    <t>TEKUĆI PLAN 
2025.</t>
  </si>
  <si>
    <t>Subvencije poljoprivrednicima i obrtnicima</t>
  </si>
  <si>
    <t>5444</t>
  </si>
  <si>
    <t>5445</t>
  </si>
  <si>
    <t>Otplata glavnice primljenih zajmova od ostalih tuzemnih financijskih institucija izvan javnog sektora</t>
  </si>
  <si>
    <t>Otplata glavnice primljenih zajmova od ostalih financijskih institucija izvan javnog sektora</t>
  </si>
  <si>
    <t>Primici od povrata jamčevnih pologa</t>
  </si>
  <si>
    <t>Primici od povrata jamčevnik pologa</t>
  </si>
  <si>
    <t>Primici (povrati) glavnice zajmova danih trgovačkim društvima u javnom sektoru</t>
  </si>
  <si>
    <t>Povrat zajmova danih trgovačkim društvima u javnom sektoru</t>
  </si>
  <si>
    <t xml:space="preserve">OSTVARENJE/IZVRŠENJE 
1.-6.2025. </t>
  </si>
  <si>
    <t>IZVORNI PLAN ILI REBALANS 2025.*</t>
  </si>
  <si>
    <t>TEKUĆI PLAN 2025.*</t>
  </si>
  <si>
    <t>POLUGODIŠNJI IZVJEŠTAJ O IZVRŠENJU FINANCIJSKOG PLANA FAKULTETA AGROBIOTEHNIČKIH ZNANOSTI OSIJEK
ZA PRVO POLUGODIŠTE 2025. GODINE</t>
  </si>
  <si>
    <t xml:space="preserve"> 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</si>
  <si>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</si>
  <si>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</si>
  <si>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</si>
  <si>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</si>
  <si>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</si>
  <si>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OBRAZOVANJE</t>
  </si>
  <si>
    <t>3705</t>
  </si>
  <si>
    <t>VISOKO OBRAZOVANJE</t>
  </si>
  <si>
    <t>A621003</t>
  </si>
  <si>
    <t>REDOVNA DJELATNOST SVEUČILIŠTA U OSIJEKU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</si>
  <si>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</si>
  <si>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</si>
  <si>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</si>
  <si>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</si>
  <si>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</si>
  <si>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</si>
  <si>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</si>
  <si>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</si>
  <si>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otplata glavnice primljenih zajmova od ostalih tuzemnih financijskih institucija izvan javnog sektora</t>
  </si>
  <si>
    <t>-</t>
  </si>
  <si>
    <t>A679090/A679071</t>
  </si>
  <si>
    <t>REDOVNA DJELATNOST SVEUČILIŠTA U OSIJEKU (IZ EVIDENCIJSKIH PRIHODA)/'EU PROJEKTI SVEUČILIŠTA U OSIJEKU (IZ EVIDENCIJSKIH PRIHODA)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</si>
</sst>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\ _€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93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23" fillId="2" borderId="0" xfId="10" quotePrefix="1" applyFont="1" applyFill="1" applyBorder="1">
      <alignment horizontal="left" vertical="center" wrapText="1"/>
    </xf>
    <xf numFmtId="4" fontId="33" fillId="2" borderId="0" xfId="8" applyNumberFormat="1" applyFont="1" applyFill="1" applyBorder="1">
      <alignment horizontal="right" vertical="center"/>
    </xf>
    <xf numFmtId="0" fontId="23" fillId="28" borderId="0" xfId="10" quotePrefix="1" applyFont="1" applyFill="1" applyBorder="1" applyAlignment="1">
      <alignment horizontal="left" vertical="center" wrapText="1" indent="5"/>
    </xf>
    <xf numFmtId="0" fontId="23" fillId="28" borderId="0" xfId="10" quotePrefix="1" applyFont="1" applyFill="1" applyBorder="1">
      <alignment horizontal="left" vertical="center" wrapText="1"/>
    </xf>
    <xf numFmtId="4" fontId="33" fillId="28" borderId="0" xfId="8" applyNumberFormat="1" applyFont="1" applyFill="1" applyBorder="1">
      <alignment horizontal="right" vertical="center"/>
    </xf>
    <xf numFmtId="3" fontId="33" fillId="28" borderId="0" xfId="8" applyNumberFormat="1" applyFont="1" applyFill="1" applyBorder="1">
      <alignment horizontal="right" vertical="center"/>
    </xf>
    <xf numFmtId="4" fontId="32" fillId="2" borderId="0" xfId="8" applyNumberFormat="1" applyFont="1" applyFill="1" applyBorder="1">
      <alignment horizontal="right" vertical="center"/>
    </xf>
    <xf numFmtId="4" fontId="32" fillId="28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center" vertical="center" wrapText="1"/>
    </xf>
    <xf numFmtId="0" fontId="23" fillId="2" borderId="0" xfId="10" quotePrefix="1" applyFont="1" applyFill="1" applyBorder="1" applyAlignment="1">
      <alignment vertical="center" wrapText="1"/>
    </xf>
    <xf numFmtId="4" fontId="33" fillId="29" borderId="0" xfId="8" applyNumberFormat="1" applyFont="1" applyFill="1" applyBorder="1">
      <alignment horizontal="right" vertical="center"/>
    </xf>
    <xf numFmtId="3" fontId="33" fillId="2" borderId="9" xfId="8" applyNumberFormat="1" applyFont="1" applyFill="1" applyBorder="1">
      <alignment horizontal="right" vertical="center"/>
    </xf>
    <xf numFmtId="3" fontId="33" fillId="2" borderId="10" xfId="8" applyNumberFormat="1" applyFont="1" applyFill="1" applyBorder="1">
      <alignment horizontal="right" vertical="center"/>
    </xf>
    <xf numFmtId="0" fontId="4" fillId="0" borderId="0" xfId="14" applyFont="1" applyAlignment="1">
      <alignment horizontal="center" vertical="center" wrapText="1"/>
    </xf>
    <xf numFmtId="0" fontId="12" fillId="0" borderId="0" xfId="14" applyFont="1" applyAlignment="1">
      <alignment vertical="center" wrapText="1"/>
    </xf>
    <xf numFmtId="1" fontId="16" fillId="4" borderId="12" xfId="12" applyNumberFormat="1" applyFont="1" applyFill="1" applyBorder="1" applyAlignment="1">
      <alignment horizontal="center" vertical="center"/>
    </xf>
    <xf numFmtId="0" fontId="18" fillId="0" borderId="11" xfId="6" quotePrefix="1" applyBorder="1">
      <alignment horizontal="left" vertical="center" wrapText="1" justifyLastLine="1"/>
    </xf>
    <xf numFmtId="3" fontId="24" fillId="0" borderId="11" xfId="3" applyNumberFormat="1" applyFont="1" applyFill="1" applyBorder="1">
      <alignment vertical="center"/>
    </xf>
    <xf numFmtId="4" fontId="24" fillId="30" borderId="11" xfId="3" applyNumberFormat="1" applyFont="1" applyFill="1" applyBorder="1">
      <alignment vertical="center"/>
    </xf>
    <xf numFmtId="4" fontId="19" fillId="0" borderId="11" xfId="3" applyNumberFormat="1" applyFill="1" applyBorder="1">
      <alignment vertical="center"/>
    </xf>
    <xf numFmtId="0" fontId="18" fillId="0" borderId="11" xfId="7" quotePrefix="1" applyBorder="1">
      <alignment horizontal="left" vertical="center" wrapText="1"/>
    </xf>
    <xf numFmtId="0" fontId="18" fillId="0" borderId="11" xfId="9" quotePrefix="1" applyBorder="1">
      <alignment horizontal="left" vertical="center" wrapText="1"/>
    </xf>
    <xf numFmtId="0" fontId="18" fillId="0" borderId="11" xfId="10" quotePrefix="1" applyFont="1" applyBorder="1">
      <alignment horizontal="left" vertical="center" wrapText="1"/>
    </xf>
    <xf numFmtId="0" fontId="23" fillId="0" borderId="11" xfId="10" quotePrefix="1" applyBorder="1">
      <alignment horizontal="left" vertical="center" wrapText="1"/>
    </xf>
    <xf numFmtId="3" fontId="19" fillId="0" borderId="11" xfId="3" applyNumberFormat="1" applyFill="1" applyBorder="1">
      <alignment vertical="center"/>
    </xf>
    <xf numFmtId="4" fontId="19" fillId="30" borderId="11" xfId="3" applyNumberFormat="1" applyFill="1" applyBorder="1">
      <alignment vertical="center"/>
    </xf>
    <xf numFmtId="0" fontId="21" fillId="0" borderId="11" xfId="8" applyNumberFormat="1" applyBorder="1">
      <alignment horizontal="right" vertical="center"/>
    </xf>
    <xf numFmtId="4" fontId="21" fillId="30" borderId="11" xfId="8" applyNumberFormat="1" applyFill="1" applyBorder="1">
      <alignment horizontal="right" vertical="center"/>
    </xf>
    <xf numFmtId="0" fontId="19" fillId="0" borderId="11" xfId="3" applyNumberFormat="1" applyFill="1" applyBorder="1">
      <alignment vertical="center"/>
    </xf>
    <xf numFmtId="0" fontId="19" fillId="30" borderId="11" xfId="3" applyNumberFormat="1" applyFill="1" applyBorder="1">
      <alignment vertical="center"/>
    </xf>
    <xf numFmtId="164" fontId="19" fillId="30" borderId="11" xfId="3" applyNumberFormat="1" applyFill="1" applyBorder="1">
      <alignment vertical="center"/>
    </xf>
    <xf numFmtId="164" fontId="32" fillId="30" borderId="11" xfId="3" applyNumberFormat="1" applyFont="1" applyFill="1" applyBorder="1">
      <alignment vertical="center"/>
    </xf>
    <xf numFmtId="0" fontId="18" fillId="2" borderId="11" xfId="10" quotePrefix="1" applyFont="1" applyFill="1" applyBorder="1">
      <alignment horizontal="left" vertical="center" wrapText="1"/>
    </xf>
    <xf numFmtId="4" fontId="32" fillId="30" borderId="11" xfId="3" applyNumberFormat="1" applyFont="1" applyFill="1" applyBorder="1">
      <alignment vertical="center"/>
    </xf>
    <xf numFmtId="165" fontId="5" fillId="27" borderId="2" xfId="1" applyNumberFormat="1" applyFont="1" applyFill="1" applyBorder="1" applyAlignment="1">
      <alignment vertical="center" wrapText="1"/>
    </xf>
    <xf numFmtId="0" fontId="18" fillId="2" borderId="11" xfId="10" quotePrefix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0" xfId="14" applyFont="1" applyAlignment="1">
      <alignment vertical="top" wrapText="1"/>
    </xf>
    <xf numFmtId="0" fontId="18" fillId="0" borderId="11" xfId="6" quotePrefix="1" applyBorder="1" applyAlignment="1">
      <alignment vertical="top" wrapText="1" justifyLastLine="1"/>
    </xf>
    <xf numFmtId="0" fontId="18" fillId="0" borderId="11" xfId="7" quotePrefix="1" applyBorder="1" applyAlignment="1">
      <alignment vertical="top" wrapText="1"/>
    </xf>
    <xf numFmtId="0" fontId="18" fillId="0" borderId="11" xfId="9" quotePrefix="1" applyBorder="1" applyAlignment="1">
      <alignment vertical="top" wrapText="1"/>
    </xf>
    <xf numFmtId="0" fontId="18" fillId="0" borderId="11" xfId="10" quotePrefix="1" applyFont="1" applyBorder="1" applyAlignment="1">
      <alignment vertical="top" wrapText="1"/>
    </xf>
    <xf numFmtId="0" fontId="23" fillId="0" borderId="11" xfId="10" quotePrefix="1" applyBorder="1" applyAlignment="1">
      <alignment vertical="top" wrapText="1"/>
    </xf>
    <xf numFmtId="0" fontId="23" fillId="30" borderId="11" xfId="10" quotePrefix="1" applyFill="1" applyBorder="1" applyAlignment="1">
      <alignment vertical="top" wrapText="1"/>
    </xf>
    <xf numFmtId="49" fontId="23" fillId="0" borderId="11" xfId="10" quotePrefix="1" applyNumberFormat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5" fillId="0" borderId="3" xfId="1" quotePrefix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" fillId="0" borderId="0" xfId="14" applyFont="1" applyAlignment="1">
      <alignment horizontal="center" vertical="center" wrapText="1"/>
    </xf>
    <xf numFmtId="3" fontId="16" fillId="4" borderId="12" xfId="12" applyNumberFormat="1" applyFont="1" applyFill="1" applyBorder="1" applyAlignment="1">
      <alignment horizontal="center" vertical="center" wrapText="1" justifyLastLine="1"/>
    </xf>
    <xf numFmtId="0" fontId="0" fillId="0" borderId="12" xfId="0" applyBorder="1" applyAlignment="1">
      <alignment horizontal="center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1"/>
  <sheetViews>
    <sheetView tabSelected="1" zoomScale="90" zoomScaleNormal="90" workbookViewId="0">
      <selection activeCell="V19" sqref="V19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0" width="17.85546875" style="30" customWidth="1"/>
    <col min="11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80" t="s">
        <v>557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0" t="s">
        <v>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5" t="s">
        <v>2</v>
      </c>
      <c r="B7" s="275"/>
      <c r="C7" s="275"/>
      <c r="D7" s="275"/>
      <c r="E7" s="275"/>
      <c r="F7" s="8"/>
      <c r="G7" s="9"/>
      <c r="H7" s="9"/>
      <c r="I7" s="10"/>
      <c r="J7" s="11"/>
      <c r="K7" s="11"/>
    </row>
    <row r="8" spans="1:11" ht="38.25" x14ac:dyDescent="0.25">
      <c r="A8" s="276" t="s">
        <v>3</v>
      </c>
      <c r="B8" s="276"/>
      <c r="C8" s="276"/>
      <c r="D8" s="276"/>
      <c r="E8" s="276"/>
      <c r="F8" s="12" t="s">
        <v>540</v>
      </c>
      <c r="G8" s="13" t="s">
        <v>555</v>
      </c>
      <c r="H8" s="13" t="s">
        <v>556</v>
      </c>
      <c r="I8" s="12" t="s">
        <v>554</v>
      </c>
      <c r="J8" s="12" t="s">
        <v>4</v>
      </c>
      <c r="K8" s="12" t="s">
        <v>5</v>
      </c>
    </row>
    <row r="9" spans="1:11" x14ac:dyDescent="0.25">
      <c r="A9" s="285">
        <v>1</v>
      </c>
      <c r="B9" s="285"/>
      <c r="C9" s="285"/>
      <c r="D9" s="285"/>
      <c r="E9" s="286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67" t="s">
        <v>8</v>
      </c>
      <c r="B10" s="281"/>
      <c r="C10" s="281"/>
      <c r="D10" s="281"/>
      <c r="E10" s="266"/>
      <c r="F10" s="16">
        <f>+'A.1 PRIHODI EK'!C11</f>
        <v>6543667.9300000006</v>
      </c>
      <c r="G10" s="17">
        <f>+'A.1 PRIHODI EK'!D10</f>
        <v>13788801</v>
      </c>
      <c r="H10" s="17">
        <f>+'A.1 PRIHODI EK'!E10</f>
        <v>0</v>
      </c>
      <c r="I10" s="16">
        <f>+'A.1 PRIHODI EK'!F11</f>
        <v>6093421.4300000006</v>
      </c>
      <c r="J10" s="18">
        <f t="shared" ref="J10:J16" si="0">+I10/F10*100</f>
        <v>93.119355920617437</v>
      </c>
      <c r="K10" s="18" t="e">
        <f t="shared" ref="K10:K16" si="1">+I10/H10*100</f>
        <v>#DIV/0!</v>
      </c>
    </row>
    <row r="11" spans="1:11" x14ac:dyDescent="0.25">
      <c r="A11" s="265" t="s">
        <v>9</v>
      </c>
      <c r="B11" s="266"/>
      <c r="C11" s="266"/>
      <c r="D11" s="266"/>
      <c r="E11" s="266"/>
      <c r="F11" s="16">
        <f>+'A.1 PRIHODI EK'!C70</f>
        <v>217469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>
        <f t="shared" si="0"/>
        <v>0</v>
      </c>
      <c r="K11" s="18" t="e">
        <f t="shared" si="1"/>
        <v>#DIV/0!</v>
      </c>
    </row>
    <row r="12" spans="1:11" x14ac:dyDescent="0.25">
      <c r="A12" s="282" t="s">
        <v>10</v>
      </c>
      <c r="B12" s="274"/>
      <c r="C12" s="274"/>
      <c r="D12" s="274"/>
      <c r="E12" s="283"/>
      <c r="F12" s="19">
        <f>F10+F11</f>
        <v>6761136.9300000006</v>
      </c>
      <c r="G12" s="20">
        <f>G10+G11</f>
        <v>13788801</v>
      </c>
      <c r="H12" s="20">
        <f>H10+H11</f>
        <v>0</v>
      </c>
      <c r="I12" s="19">
        <f>I10+I11</f>
        <v>6093421.4300000006</v>
      </c>
      <c r="J12" s="19">
        <f t="shared" si="0"/>
        <v>90.124212733552795</v>
      </c>
      <c r="K12" s="19" t="e">
        <f t="shared" si="1"/>
        <v>#DIV/0!</v>
      </c>
    </row>
    <row r="13" spans="1:11" x14ac:dyDescent="0.25">
      <c r="A13" s="284" t="s">
        <v>11</v>
      </c>
      <c r="B13" s="281"/>
      <c r="C13" s="281"/>
      <c r="D13" s="281"/>
      <c r="E13" s="281"/>
      <c r="F13" s="16">
        <f>+'A.1 RASHODI EK'!C10</f>
        <v>6001782.2699999996</v>
      </c>
      <c r="G13" s="17">
        <f>+'A.1 RASHODI EK'!D10</f>
        <v>12679168</v>
      </c>
      <c r="H13" s="17">
        <f>+'A.1 RASHODI EK'!E10</f>
        <v>0</v>
      </c>
      <c r="I13" s="16">
        <f>+'A.1 RASHODI EK'!F10</f>
        <v>7380016.7700000014</v>
      </c>
      <c r="J13" s="18">
        <f t="shared" si="0"/>
        <v>122.96375373177277</v>
      </c>
      <c r="K13" s="18" t="e">
        <f t="shared" si="1"/>
        <v>#DIV/0!</v>
      </c>
    </row>
    <row r="14" spans="1:11" x14ac:dyDescent="0.25">
      <c r="A14" s="265" t="s">
        <v>12</v>
      </c>
      <c r="B14" s="266"/>
      <c r="C14" s="266"/>
      <c r="D14" s="266"/>
      <c r="E14" s="266"/>
      <c r="F14" s="16">
        <f>+'A.1 RASHODI EK'!C114</f>
        <v>383265.4</v>
      </c>
      <c r="G14" s="17">
        <f>+'A.1 RASHODI EK'!D114</f>
        <v>1109633</v>
      </c>
      <c r="H14" s="17">
        <f>+'A.1 RASHODI EK'!E114</f>
        <v>0</v>
      </c>
      <c r="I14" s="16">
        <f>+'A.1 RASHODI EK'!F114</f>
        <v>929436.78999999992</v>
      </c>
      <c r="J14" s="18">
        <f t="shared" si="0"/>
        <v>242.50474736305438</v>
      </c>
      <c r="K14" s="18" t="e">
        <f t="shared" si="1"/>
        <v>#DIV/0!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6385047.6699999999</v>
      </c>
      <c r="G15" s="20">
        <f>G13+G14</f>
        <v>13788801</v>
      </c>
      <c r="H15" s="20">
        <f>H13+H14</f>
        <v>0</v>
      </c>
      <c r="I15" s="19">
        <f>I13+I14</f>
        <v>8309453.5600000015</v>
      </c>
      <c r="J15" s="19">
        <f t="shared" si="0"/>
        <v>130.13925642312395</v>
      </c>
      <c r="K15" s="19" t="e">
        <f t="shared" si="1"/>
        <v>#DIV/0!</v>
      </c>
    </row>
    <row r="16" spans="1:11" x14ac:dyDescent="0.25">
      <c r="A16" s="273" t="s">
        <v>14</v>
      </c>
      <c r="B16" s="274"/>
      <c r="C16" s="274"/>
      <c r="D16" s="274"/>
      <c r="E16" s="274"/>
      <c r="F16" s="23">
        <f>F12-F15</f>
        <v>376089.26000000071</v>
      </c>
      <c r="G16" s="24">
        <f>G12-G15</f>
        <v>0</v>
      </c>
      <c r="H16" s="24">
        <f>H12-H15</f>
        <v>0</v>
      </c>
      <c r="I16" s="23">
        <f>I12-I15</f>
        <v>-2216032.1300000008</v>
      </c>
      <c r="J16" s="19">
        <f t="shared" si="0"/>
        <v>-589.23036781215092</v>
      </c>
      <c r="K16" s="19" t="e">
        <f t="shared" si="1"/>
        <v>#DIV/0!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5" t="s">
        <v>15</v>
      </c>
      <c r="B18" s="275"/>
      <c r="C18" s="275"/>
      <c r="D18" s="275"/>
      <c r="E18" s="275"/>
      <c r="F18" s="26"/>
      <c r="G18" s="27"/>
      <c r="H18" s="27"/>
      <c r="I18" s="26"/>
      <c r="J18" s="28"/>
      <c r="K18" s="28"/>
    </row>
    <row r="19" spans="1:11" ht="38.25" x14ac:dyDescent="0.25">
      <c r="A19" s="276" t="s">
        <v>3</v>
      </c>
      <c r="B19" s="276"/>
      <c r="C19" s="276"/>
      <c r="D19" s="276"/>
      <c r="E19" s="276"/>
      <c r="F19" s="12" t="s">
        <v>540</v>
      </c>
      <c r="G19" s="13" t="s">
        <v>555</v>
      </c>
      <c r="H19" s="13" t="s">
        <v>556</v>
      </c>
      <c r="I19" s="12" t="s">
        <v>554</v>
      </c>
      <c r="J19" s="29" t="s">
        <v>4</v>
      </c>
      <c r="K19" s="29" t="s">
        <v>5</v>
      </c>
    </row>
    <row r="20" spans="1:11" x14ac:dyDescent="0.25">
      <c r="A20" s="277">
        <v>1</v>
      </c>
      <c r="B20" s="278"/>
      <c r="C20" s="278"/>
      <c r="D20" s="278"/>
      <c r="E20" s="278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67" t="s">
        <v>16</v>
      </c>
      <c r="B21" s="279"/>
      <c r="C21" s="279"/>
      <c r="D21" s="279"/>
      <c r="E21" s="279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11636.14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67" t="s">
        <v>17</v>
      </c>
      <c r="B22" s="268"/>
      <c r="C22" s="268"/>
      <c r="D22" s="268"/>
      <c r="E22" s="268"/>
      <c r="F22" s="16">
        <f>+'B.1 RAČUN FINANC EK'!C19</f>
        <v>18210.32</v>
      </c>
      <c r="G22" s="17">
        <f>+'B.1 RAČUN FINANC EK'!D19</f>
        <v>0</v>
      </c>
      <c r="H22" s="17">
        <f>+'B.1 RAČUN FINANC EK'!E19</f>
        <v>0</v>
      </c>
      <c r="I22" s="16">
        <f>+'B.1 RAČUN FINANC EK'!F19</f>
        <v>24850.25</v>
      </c>
      <c r="J22" s="18">
        <f t="shared" si="2"/>
        <v>136.46245645326388</v>
      </c>
      <c r="K22" s="18" t="e">
        <f t="shared" si="3"/>
        <v>#DIV/0!</v>
      </c>
    </row>
    <row r="23" spans="1:11" x14ac:dyDescent="0.25">
      <c r="A23" s="269" t="s">
        <v>18</v>
      </c>
      <c r="B23" s="270"/>
      <c r="C23" s="270"/>
      <c r="D23" s="270"/>
      <c r="E23" s="271"/>
      <c r="F23" s="19">
        <f>F21-F22</f>
        <v>-18210.32</v>
      </c>
      <c r="G23" s="20">
        <f>G21-G22</f>
        <v>0</v>
      </c>
      <c r="H23" s="20">
        <f>H21-H22</f>
        <v>0</v>
      </c>
      <c r="I23" s="19">
        <f>I21-I22</f>
        <v>-13214.11</v>
      </c>
      <c r="J23" s="19">
        <f t="shared" si="2"/>
        <v>72.563853902622256</v>
      </c>
      <c r="K23" s="19" t="e">
        <f t="shared" si="3"/>
        <v>#DIV/0!</v>
      </c>
    </row>
    <row r="24" spans="1:11" x14ac:dyDescent="0.25">
      <c r="A24" s="267" t="s">
        <v>19</v>
      </c>
      <c r="B24" s="268"/>
      <c r="C24" s="268"/>
      <c r="D24" s="268"/>
      <c r="E24" s="268"/>
      <c r="F24" s="216">
        <v>2093591.02</v>
      </c>
      <c r="G24" s="217">
        <v>1450000</v>
      </c>
      <c r="H24" s="217"/>
      <c r="I24" s="16">
        <v>2950846.24</v>
      </c>
      <c r="J24" s="18">
        <f t="shared" si="2"/>
        <v>140.94664200460701</v>
      </c>
      <c r="K24" s="18" t="e">
        <f t="shared" si="3"/>
        <v>#DIV/0!</v>
      </c>
    </row>
    <row r="25" spans="1:11" x14ac:dyDescent="0.25">
      <c r="A25" s="267" t="s">
        <v>20</v>
      </c>
      <c r="B25" s="268"/>
      <c r="C25" s="268"/>
      <c r="D25" s="268"/>
      <c r="E25" s="268"/>
      <c r="F25" s="216">
        <v>-2451470</v>
      </c>
      <c r="G25" s="217">
        <v>-1450000</v>
      </c>
      <c r="H25" s="217"/>
      <c r="I25" s="253">
        <v>-721600</v>
      </c>
      <c r="J25" s="18">
        <f t="shared" si="2"/>
        <v>29.435399984499096</v>
      </c>
      <c r="K25" s="18" t="e">
        <f t="shared" si="3"/>
        <v>#DIV/0!</v>
      </c>
    </row>
    <row r="26" spans="1:11" x14ac:dyDescent="0.25">
      <c r="A26" s="269" t="s">
        <v>21</v>
      </c>
      <c r="B26" s="270"/>
      <c r="C26" s="270"/>
      <c r="D26" s="270"/>
      <c r="E26" s="271"/>
      <c r="F26" s="19">
        <f>+F23+F24+F25</f>
        <v>-376089.30000000005</v>
      </c>
      <c r="G26" s="24">
        <f>+G23+G24+G25</f>
        <v>0</v>
      </c>
      <c r="H26" s="24">
        <f>+H23+H24+H25</f>
        <v>0</v>
      </c>
      <c r="I26" s="19">
        <f>+I23+I24+I25</f>
        <v>2216032.1300000004</v>
      </c>
      <c r="J26" s="19">
        <f t="shared" si="2"/>
        <v>-589.23030514295408</v>
      </c>
      <c r="K26" s="19" t="e">
        <f t="shared" si="3"/>
        <v>#DIV/0!</v>
      </c>
    </row>
    <row r="27" spans="1:11" x14ac:dyDescent="0.25">
      <c r="A27" s="272" t="s">
        <v>22</v>
      </c>
      <c r="B27" s="272"/>
      <c r="C27" s="272"/>
      <c r="D27" s="272"/>
      <c r="E27" s="272"/>
      <c r="F27" s="23">
        <f>+F16+F26</f>
        <v>-3.9999999338760972E-2</v>
      </c>
      <c r="G27" s="24">
        <f>+G16+G26</f>
        <v>0</v>
      </c>
      <c r="H27" s="24">
        <f>+H16+H26</f>
        <v>0</v>
      </c>
      <c r="I27" s="23">
        <f>+I16+I26</f>
        <v>0</v>
      </c>
      <c r="J27" s="19">
        <f t="shared" si="2"/>
        <v>0</v>
      </c>
      <c r="K27" s="19" t="e">
        <f t="shared" si="3"/>
        <v>#DIV/0!</v>
      </c>
    </row>
    <row r="30" spans="1:11" ht="44.25" customHeight="1" x14ac:dyDescent="0.25"/>
    <row r="31" spans="1:11" x14ac:dyDescent="0.25">
      <c r="A31" s="264"/>
      <c r="B31" s="264"/>
      <c r="C31" s="264"/>
      <c r="D31" s="264"/>
      <c r="E31" s="264"/>
    </row>
  </sheetData>
  <mergeCells count="23">
    <mergeCell ref="A10:E10"/>
    <mergeCell ref="A11:E11"/>
    <mergeCell ref="A12:E12"/>
    <mergeCell ref="A13:E13"/>
    <mergeCell ref="A9:E9"/>
    <mergeCell ref="A1:K1"/>
    <mergeCell ref="A3:K3"/>
    <mergeCell ref="A5:K5"/>
    <mergeCell ref="A7:E7"/>
    <mergeCell ref="A8:E8"/>
    <mergeCell ref="A31:E31"/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106" zoomScaleNormal="106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M84" sqref="M84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8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89" t="s">
        <v>23</v>
      </c>
      <c r="B3" s="289"/>
      <c r="C3" s="289"/>
      <c r="D3" s="289"/>
      <c r="E3" s="289"/>
      <c r="F3" s="289"/>
      <c r="G3" s="289"/>
      <c r="H3" s="289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8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89" t="s">
        <v>24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8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88" t="s">
        <v>3</v>
      </c>
      <c r="B7" s="288"/>
      <c r="C7" s="54" t="s">
        <v>541</v>
      </c>
      <c r="D7" s="54" t="s">
        <v>543</v>
      </c>
      <c r="E7" s="54" t="s">
        <v>544</v>
      </c>
      <c r="F7" s="54" t="s">
        <v>542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87">
        <v>1</v>
      </c>
      <c r="B8" s="287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200"/>
      <c r="B10" s="202" t="s">
        <v>25</v>
      </c>
      <c r="C10" s="193">
        <f>+C11+C70</f>
        <v>6761136.9300000006</v>
      </c>
      <c r="D10" s="203">
        <f>+D11+D70</f>
        <v>13788801</v>
      </c>
      <c r="E10" s="203">
        <f>+E11+E70</f>
        <v>0</v>
      </c>
      <c r="F10" s="193">
        <f>+F11+F70</f>
        <v>6093421.4300000006</v>
      </c>
      <c r="G10" s="193">
        <f>+F10/C10*100</f>
        <v>90.124212733552795</v>
      </c>
      <c r="H10" s="193" t="e">
        <f>+F10/E10*100</f>
        <v>#DIV/0!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4" t="s">
        <v>30</v>
      </c>
      <c r="B11" s="195" t="s">
        <v>31</v>
      </c>
      <c r="C11" s="196">
        <f>+C12+C34+C45+C51+C58+C65</f>
        <v>6543667.9300000006</v>
      </c>
      <c r="D11" s="197">
        <f>+D12+D34+D45+D51+D58+D65</f>
        <v>13788801</v>
      </c>
      <c r="E11" s="197">
        <f>+E12+E34+E45+E51+E58+E65</f>
        <v>0</v>
      </c>
      <c r="F11" s="196">
        <f>+F12+F34+F45+F51+F58+F65</f>
        <v>6093421.4300000006</v>
      </c>
      <c r="G11" s="198">
        <f>+F11/C11*100</f>
        <v>93.119355920617437</v>
      </c>
      <c r="H11" s="198" t="e">
        <f>+F11/E11*100</f>
        <v>#DIV/0!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2" t="s">
        <v>33</v>
      </c>
      <c r="B12" s="183" t="s">
        <v>34</v>
      </c>
      <c r="C12" s="179">
        <f>+C13+C15+C20+C23+C26+C29</f>
        <v>1210646.3599999999</v>
      </c>
      <c r="D12" s="161">
        <v>2188883</v>
      </c>
      <c r="E12" s="161">
        <v>0</v>
      </c>
      <c r="F12" s="179">
        <f>+F13+F15+F20+F23+F26+F29</f>
        <v>629380.78</v>
      </c>
      <c r="G12" s="179">
        <f>+F12/C12*100</f>
        <v>51.987169894931171</v>
      </c>
      <c r="H12" s="179" t="e">
        <f>+F12/E12*100</f>
        <v>#DIV/0!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80" t="s">
        <v>262</v>
      </c>
      <c r="B13" s="181" t="s">
        <v>263</v>
      </c>
      <c r="C13" s="179">
        <f>+C14</f>
        <v>0</v>
      </c>
      <c r="D13" s="177"/>
      <c r="E13" s="177"/>
      <c r="F13" s="179">
        <f>+F14</f>
        <v>0</v>
      </c>
      <c r="G13" s="179" t="e">
        <f t="shared" ref="G13:G72" si="0">+F13/C13*100</f>
        <v>#DIV/0!</v>
      </c>
      <c r="H13" s="179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>
        <v>0</v>
      </c>
      <c r="D14" s="176"/>
      <c r="E14" s="176"/>
      <c r="F14" s="47">
        <v>0</v>
      </c>
      <c r="G14" s="175" t="e">
        <f t="shared" si="0"/>
        <v>#DIV/0!</v>
      </c>
      <c r="H14" s="179"/>
      <c r="I14" s="49"/>
      <c r="J14" s="49"/>
      <c r="K14" s="49"/>
      <c r="L14" s="49"/>
      <c r="M14" s="50"/>
      <c r="N14" s="50"/>
      <c r="O14" s="50"/>
    </row>
    <row r="15" spans="1:15" x14ac:dyDescent="0.2">
      <c r="A15" s="180" t="s">
        <v>35</v>
      </c>
      <c r="B15" s="181" t="s">
        <v>36</v>
      </c>
      <c r="C15" s="179">
        <f>SUM(C16:C19)</f>
        <v>337759.66</v>
      </c>
      <c r="D15" s="177"/>
      <c r="E15" s="177"/>
      <c r="F15" s="179">
        <f>SUM(F16:F19)</f>
        <v>178814.53</v>
      </c>
      <c r="G15" s="179">
        <f t="shared" si="0"/>
        <v>52.941351847642203</v>
      </c>
      <c r="H15" s="179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>
        <v>0</v>
      </c>
      <c r="D16" s="176"/>
      <c r="E16" s="176"/>
      <c r="F16" s="47">
        <v>0</v>
      </c>
      <c r="G16" s="175" t="e">
        <f t="shared" si="0"/>
        <v>#DIV/0!</v>
      </c>
      <c r="H16" s="179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>
        <v>0</v>
      </c>
      <c r="D17" s="176"/>
      <c r="E17" s="176"/>
      <c r="F17" s="52">
        <v>0</v>
      </c>
      <c r="G17" s="174" t="e">
        <f t="shared" si="0"/>
        <v>#DIV/0!</v>
      </c>
      <c r="H17" s="179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337759.66</v>
      </c>
      <c r="D18" s="176"/>
      <c r="E18" s="176"/>
      <c r="F18" s="47">
        <v>178814.53</v>
      </c>
      <c r="G18" s="175">
        <f t="shared" si="0"/>
        <v>52.941351847642203</v>
      </c>
      <c r="H18" s="179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>
        <v>0</v>
      </c>
      <c r="D19" s="176"/>
      <c r="E19" s="176"/>
      <c r="F19" s="47">
        <v>0</v>
      </c>
      <c r="G19" s="175" t="e">
        <f t="shared" si="0"/>
        <v>#DIV/0!</v>
      </c>
      <c r="H19" s="179"/>
      <c r="I19" s="49"/>
      <c r="J19" s="49"/>
      <c r="K19" s="49"/>
      <c r="L19" s="49"/>
      <c r="M19" s="50"/>
      <c r="N19" s="50"/>
      <c r="O19" s="50"/>
    </row>
    <row r="20" spans="1:15" x14ac:dyDescent="0.2">
      <c r="A20" s="180" t="s">
        <v>270</v>
      </c>
      <c r="B20" s="181" t="s">
        <v>271</v>
      </c>
      <c r="C20" s="179">
        <f>+C21+C22</f>
        <v>0</v>
      </c>
      <c r="D20" s="177"/>
      <c r="E20" s="177"/>
      <c r="F20" s="179">
        <f>+F21+F22</f>
        <v>0</v>
      </c>
      <c r="G20" s="179" t="e">
        <f t="shared" si="0"/>
        <v>#DIV/0!</v>
      </c>
      <c r="H20" s="179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>
        <v>0</v>
      </c>
      <c r="D21" s="176"/>
      <c r="E21" s="176"/>
      <c r="F21" s="47">
        <v>0</v>
      </c>
      <c r="G21" s="175" t="e">
        <f t="shared" si="0"/>
        <v>#DIV/0!</v>
      </c>
      <c r="H21" s="179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>
        <v>0</v>
      </c>
      <c r="D22" s="176"/>
      <c r="E22" s="176"/>
      <c r="F22" s="52">
        <v>0</v>
      </c>
      <c r="G22" s="174" t="e">
        <f t="shared" si="0"/>
        <v>#DIV/0!</v>
      </c>
      <c r="H22" s="179"/>
      <c r="I22" s="49"/>
      <c r="J22" s="49"/>
      <c r="K22" s="49"/>
      <c r="L22" s="49"/>
      <c r="M22" s="50"/>
      <c r="N22" s="50"/>
      <c r="O22" s="50"/>
    </row>
    <row r="23" spans="1:15" x14ac:dyDescent="0.2">
      <c r="A23" s="180" t="s">
        <v>276</v>
      </c>
      <c r="B23" s="181" t="s">
        <v>277</v>
      </c>
      <c r="C23" s="179">
        <f>+C24+C25</f>
        <v>6680</v>
      </c>
      <c r="D23" s="177"/>
      <c r="E23" s="177"/>
      <c r="F23" s="179">
        <f>+F24+F25</f>
        <v>0</v>
      </c>
      <c r="G23" s="179">
        <f t="shared" si="0"/>
        <v>0</v>
      </c>
      <c r="H23" s="179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6680</v>
      </c>
      <c r="D24" s="176"/>
      <c r="E24" s="176"/>
      <c r="F24" s="47">
        <v>0</v>
      </c>
      <c r="G24" s="175">
        <f t="shared" si="0"/>
        <v>0</v>
      </c>
      <c r="H24" s="179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0</v>
      </c>
      <c r="D25" s="176"/>
      <c r="E25" s="176"/>
      <c r="F25" s="47">
        <v>0</v>
      </c>
      <c r="G25" s="175" t="e">
        <f t="shared" si="0"/>
        <v>#DIV/0!</v>
      </c>
      <c r="H25" s="179"/>
      <c r="I25" s="49"/>
      <c r="J25" s="49"/>
      <c r="K25" s="49"/>
      <c r="L25" s="49"/>
      <c r="M25" s="50"/>
      <c r="N25" s="50"/>
      <c r="O25" s="50"/>
    </row>
    <row r="26" spans="1:15" x14ac:dyDescent="0.2">
      <c r="A26" s="180" t="s">
        <v>282</v>
      </c>
      <c r="B26" s="181" t="s">
        <v>283</v>
      </c>
      <c r="C26" s="179">
        <f>+C27+C28</f>
        <v>13773.36</v>
      </c>
      <c r="D26" s="177"/>
      <c r="E26" s="177"/>
      <c r="F26" s="179">
        <f>+F27+F28</f>
        <v>0</v>
      </c>
      <c r="G26" s="179">
        <f t="shared" si="0"/>
        <v>0</v>
      </c>
      <c r="H26" s="179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>
        <v>13773.36</v>
      </c>
      <c r="D27" s="176"/>
      <c r="E27" s="176"/>
      <c r="F27" s="47">
        <v>0</v>
      </c>
      <c r="G27" s="175">
        <f t="shared" si="0"/>
        <v>0</v>
      </c>
      <c r="H27" s="179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>
        <v>0</v>
      </c>
      <c r="D28" s="176"/>
      <c r="E28" s="176"/>
      <c r="F28" s="47">
        <v>0</v>
      </c>
      <c r="G28" s="175" t="e">
        <f t="shared" si="0"/>
        <v>#DIV/0!</v>
      </c>
      <c r="H28" s="179"/>
      <c r="I28" s="49"/>
      <c r="J28" s="49"/>
      <c r="K28" s="49"/>
      <c r="L28" s="49"/>
      <c r="M28" s="50"/>
      <c r="N28" s="50"/>
      <c r="O28" s="50"/>
    </row>
    <row r="29" spans="1:15" x14ac:dyDescent="0.2">
      <c r="A29" s="180" t="s">
        <v>288</v>
      </c>
      <c r="B29" s="181" t="s">
        <v>196</v>
      </c>
      <c r="C29" s="179">
        <f>SUM(C30:C33)</f>
        <v>852433.34</v>
      </c>
      <c r="D29" s="177"/>
      <c r="E29" s="177"/>
      <c r="F29" s="179">
        <f>SUM(F30:F33)</f>
        <v>450566.25</v>
      </c>
      <c r="G29" s="179">
        <f t="shared" si="0"/>
        <v>52.856479076709974</v>
      </c>
      <c r="H29" s="179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787899.72</v>
      </c>
      <c r="D30" s="177"/>
      <c r="E30" s="177"/>
      <c r="F30" s="47">
        <v>106735.8</v>
      </c>
      <c r="G30" s="175">
        <f t="shared" si="0"/>
        <v>13.546876244606358</v>
      </c>
      <c r="H30" s="179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0</v>
      </c>
      <c r="D31" s="177"/>
      <c r="E31" s="177"/>
      <c r="F31" s="47">
        <v>0</v>
      </c>
      <c r="G31" s="175" t="e">
        <f t="shared" si="0"/>
        <v>#DIV/0!</v>
      </c>
      <c r="H31" s="179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64533.62</v>
      </c>
      <c r="D32" s="177"/>
      <c r="E32" s="177"/>
      <c r="F32" s="47">
        <v>292327.25</v>
      </c>
      <c r="G32" s="175">
        <f t="shared" si="0"/>
        <v>452.98442889148322</v>
      </c>
      <c r="H32" s="179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>
        <v>0</v>
      </c>
      <c r="D33" s="177"/>
      <c r="E33" s="177"/>
      <c r="F33" s="47">
        <v>51503.199999999997</v>
      </c>
      <c r="G33" s="175" t="e">
        <f t="shared" si="0"/>
        <v>#DIV/0!</v>
      </c>
      <c r="H33" s="179"/>
      <c r="I33" s="50"/>
      <c r="J33" s="50"/>
      <c r="K33" s="50"/>
      <c r="L33" s="50"/>
      <c r="M33" s="50"/>
      <c r="N33" s="50"/>
      <c r="O33" s="50"/>
    </row>
    <row r="34" spans="1:15" x14ac:dyDescent="0.2">
      <c r="A34" s="182" t="s">
        <v>41</v>
      </c>
      <c r="B34" s="183" t="s">
        <v>42</v>
      </c>
      <c r="C34" s="179">
        <f>+C35+C42</f>
        <v>8210.64</v>
      </c>
      <c r="D34" s="161">
        <v>0</v>
      </c>
      <c r="E34" s="161">
        <v>0</v>
      </c>
      <c r="F34" s="179">
        <f>+F35+F42</f>
        <v>6990.82</v>
      </c>
      <c r="G34" s="179">
        <f>+F34/C34*100</f>
        <v>85.143423655159651</v>
      </c>
      <c r="H34" s="179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80" t="s">
        <v>43</v>
      </c>
      <c r="B35" s="181" t="s">
        <v>44</v>
      </c>
      <c r="C35" s="179">
        <f>SUM(C36:C41)</f>
        <v>8210.64</v>
      </c>
      <c r="D35" s="177"/>
      <c r="E35" s="177"/>
      <c r="F35" s="179">
        <f>SUM(F36:F41)</f>
        <v>6990.82</v>
      </c>
      <c r="G35" s="179">
        <f t="shared" si="0"/>
        <v>85.143423655159651</v>
      </c>
      <c r="H35" s="179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8210.64</v>
      </c>
      <c r="D36" s="177"/>
      <c r="E36" s="177"/>
      <c r="F36" s="47">
        <v>6990.82</v>
      </c>
      <c r="G36" s="175">
        <f t="shared" si="0"/>
        <v>85.143423655159651</v>
      </c>
      <c r="H36" s="179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>
        <v>0</v>
      </c>
      <c r="D37" s="177"/>
      <c r="E37" s="177"/>
      <c r="F37" s="47">
        <v>0</v>
      </c>
      <c r="G37" s="175" t="e">
        <f t="shared" si="0"/>
        <v>#DIV/0!</v>
      </c>
      <c r="H37" s="179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>
        <v>0</v>
      </c>
      <c r="D38" s="177"/>
      <c r="E38" s="177"/>
      <c r="F38" s="47">
        <v>0</v>
      </c>
      <c r="G38" s="175" t="e">
        <f t="shared" si="0"/>
        <v>#DIV/0!</v>
      </c>
      <c r="H38" s="179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>
        <v>0</v>
      </c>
      <c r="D39" s="177"/>
      <c r="E39" s="177"/>
      <c r="F39" s="47">
        <v>0</v>
      </c>
      <c r="G39" s="175" t="e">
        <f t="shared" si="0"/>
        <v>#DIV/0!</v>
      </c>
      <c r="H39" s="179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>
        <v>0</v>
      </c>
      <c r="D40" s="177"/>
      <c r="E40" s="177"/>
      <c r="F40" s="47">
        <v>0</v>
      </c>
      <c r="G40" s="175" t="e">
        <f t="shared" si="0"/>
        <v>#DIV/0!</v>
      </c>
      <c r="H40" s="179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>
        <v>0</v>
      </c>
      <c r="D41" s="177"/>
      <c r="E41" s="177"/>
      <c r="F41" s="47">
        <v>0</v>
      </c>
      <c r="G41" s="175" t="e">
        <f t="shared" si="0"/>
        <v>#DIV/0!</v>
      </c>
      <c r="H41" s="179"/>
      <c r="I41" s="50"/>
      <c r="J41" s="50"/>
      <c r="K41" s="50"/>
      <c r="L41" s="50"/>
      <c r="M41" s="50"/>
      <c r="N41" s="50"/>
      <c r="O41" s="50"/>
    </row>
    <row r="42" spans="1:15" x14ac:dyDescent="0.2">
      <c r="A42" s="180" t="s">
        <v>304</v>
      </c>
      <c r="B42" s="181" t="s">
        <v>305</v>
      </c>
      <c r="C42" s="179">
        <f>+C43+C44</f>
        <v>0</v>
      </c>
      <c r="D42" s="177"/>
      <c r="E42" s="177"/>
      <c r="F42" s="179">
        <f>+F43+F44</f>
        <v>0</v>
      </c>
      <c r="G42" s="179" t="e">
        <f t="shared" si="0"/>
        <v>#DIV/0!</v>
      </c>
      <c r="H42" s="179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>
        <v>0</v>
      </c>
      <c r="D43" s="177"/>
      <c r="E43" s="177"/>
      <c r="F43" s="47">
        <v>0</v>
      </c>
      <c r="G43" s="175" t="e">
        <f t="shared" si="0"/>
        <v>#DIV/0!</v>
      </c>
      <c r="H43" s="179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>
        <v>0</v>
      </c>
      <c r="D44" s="177"/>
      <c r="E44" s="177"/>
      <c r="F44" s="47">
        <v>0</v>
      </c>
      <c r="G44" s="175" t="e">
        <f t="shared" si="0"/>
        <v>#DIV/0!</v>
      </c>
      <c r="H44" s="179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2" t="s">
        <v>47</v>
      </c>
      <c r="B45" s="183" t="s">
        <v>48</v>
      </c>
      <c r="C45" s="179">
        <f>+C46+C48</f>
        <v>143583.85</v>
      </c>
      <c r="D45" s="161">
        <v>500000</v>
      </c>
      <c r="E45" s="161">
        <v>0</v>
      </c>
      <c r="F45" s="179">
        <f>+F46+F48</f>
        <v>80358.98</v>
      </c>
      <c r="G45" s="179">
        <f>+F45/C45*100</f>
        <v>55.966586771423096</v>
      </c>
      <c r="H45" s="179" t="e">
        <f>+F45/E45*100</f>
        <v>#DIV/0!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80" t="s">
        <v>310</v>
      </c>
      <c r="B46" s="181" t="s">
        <v>311</v>
      </c>
      <c r="C46" s="179">
        <f>+C47</f>
        <v>0</v>
      </c>
      <c r="D46" s="177"/>
      <c r="E46" s="177"/>
      <c r="F46" s="179">
        <f>+F47</f>
        <v>0</v>
      </c>
      <c r="G46" s="179" t="e">
        <f t="shared" si="0"/>
        <v>#DIV/0!</v>
      </c>
      <c r="H46" s="179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>
        <v>0</v>
      </c>
      <c r="D47" s="177"/>
      <c r="E47" s="177"/>
      <c r="F47" s="47">
        <v>0</v>
      </c>
      <c r="G47" s="175" t="e">
        <f t="shared" si="0"/>
        <v>#DIV/0!</v>
      </c>
      <c r="H47" s="179"/>
      <c r="I47" s="50"/>
      <c r="J47" s="50"/>
      <c r="K47" s="50"/>
      <c r="L47" s="50"/>
      <c r="M47" s="50"/>
      <c r="N47" s="50"/>
      <c r="O47" s="50"/>
    </row>
    <row r="48" spans="1:15" x14ac:dyDescent="0.2">
      <c r="A48" s="180" t="s">
        <v>49</v>
      </c>
      <c r="B48" s="181" t="s">
        <v>50</v>
      </c>
      <c r="C48" s="179">
        <f>+C49+C50</f>
        <v>143583.85</v>
      </c>
      <c r="D48" s="177"/>
      <c r="E48" s="177"/>
      <c r="F48" s="179">
        <f>+F49+F50</f>
        <v>80358.98</v>
      </c>
      <c r="G48" s="179">
        <f t="shared" si="0"/>
        <v>55.966586771423096</v>
      </c>
      <c r="H48" s="179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>
        <v>0</v>
      </c>
      <c r="D49" s="177"/>
      <c r="E49" s="177"/>
      <c r="F49" s="47">
        <v>0</v>
      </c>
      <c r="G49" s="175" t="e">
        <f t="shared" si="0"/>
        <v>#DIV/0!</v>
      </c>
      <c r="H49" s="179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143583.85</v>
      </c>
      <c r="D50" s="177"/>
      <c r="E50" s="177"/>
      <c r="F50" s="47">
        <v>80358.98</v>
      </c>
      <c r="G50" s="175">
        <f t="shared" si="0"/>
        <v>55.966586771423096</v>
      </c>
      <c r="H50" s="179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2" t="s">
        <v>316</v>
      </c>
      <c r="B51" s="183" t="s">
        <v>317</v>
      </c>
      <c r="C51" s="179">
        <f>+C52+C55</f>
        <v>250177.1</v>
      </c>
      <c r="D51" s="161">
        <v>550000</v>
      </c>
      <c r="E51" s="161">
        <v>0</v>
      </c>
      <c r="F51" s="179">
        <f>+F52+F55</f>
        <v>328894.24</v>
      </c>
      <c r="G51" s="179">
        <f>+F51/C51*100</f>
        <v>131.46456650109062</v>
      </c>
      <c r="H51" s="179" t="e">
        <f>+F51/E51*100</f>
        <v>#DIV/0!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80" t="s">
        <v>318</v>
      </c>
      <c r="B52" s="181" t="s">
        <v>319</v>
      </c>
      <c r="C52" s="179">
        <f>+C53+C54</f>
        <v>245451.53</v>
      </c>
      <c r="D52" s="177"/>
      <c r="E52" s="177"/>
      <c r="F52" s="179">
        <f>+F53+F54</f>
        <v>285525.86</v>
      </c>
      <c r="G52" s="179">
        <f t="shared" si="0"/>
        <v>116.32677946639811</v>
      </c>
      <c r="H52" s="179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>
        <v>76615.28</v>
      </c>
      <c r="D53" s="177"/>
      <c r="E53" s="177"/>
      <c r="F53" s="47">
        <v>48076.43</v>
      </c>
      <c r="G53" s="175">
        <f t="shared" si="0"/>
        <v>62.75044612510716</v>
      </c>
      <c r="H53" s="179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168836.25</v>
      </c>
      <c r="D54" s="177"/>
      <c r="E54" s="177"/>
      <c r="F54" s="47">
        <v>237449.43</v>
      </c>
      <c r="G54" s="175">
        <f t="shared" si="0"/>
        <v>140.63889123336961</v>
      </c>
      <c r="H54" s="179"/>
      <c r="I54" s="50"/>
      <c r="J54" s="50"/>
      <c r="K54" s="50"/>
      <c r="L54" s="50"/>
      <c r="M54" s="50"/>
      <c r="N54" s="50"/>
      <c r="O54" s="50"/>
    </row>
    <row r="55" spans="1:15" x14ac:dyDescent="0.2">
      <c r="A55" s="180" t="s">
        <v>324</v>
      </c>
      <c r="B55" s="181" t="s">
        <v>325</v>
      </c>
      <c r="C55" s="179">
        <f>+C56+C57</f>
        <v>4725.57</v>
      </c>
      <c r="D55" s="177"/>
      <c r="E55" s="177"/>
      <c r="F55" s="179">
        <f>+F56+F57</f>
        <v>43368.38</v>
      </c>
      <c r="G55" s="179">
        <f t="shared" si="0"/>
        <v>917.73860084603541</v>
      </c>
      <c r="H55" s="179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>
        <v>4725.57</v>
      </c>
      <c r="D56" s="177"/>
      <c r="E56" s="177"/>
      <c r="F56" s="47">
        <v>43368.38</v>
      </c>
      <c r="G56" s="175">
        <f t="shared" si="0"/>
        <v>917.73860084603541</v>
      </c>
      <c r="H56" s="179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>
        <v>0</v>
      </c>
      <c r="D57" s="177"/>
      <c r="E57" s="177"/>
      <c r="F57" s="47">
        <v>0</v>
      </c>
      <c r="G57" s="175" t="e">
        <f t="shared" si="0"/>
        <v>#DIV/0!</v>
      </c>
      <c r="H57" s="179"/>
      <c r="I57" s="50"/>
      <c r="J57" s="50"/>
      <c r="K57" s="50"/>
      <c r="L57" s="50"/>
      <c r="M57" s="50"/>
      <c r="N57" s="50"/>
      <c r="O57" s="50"/>
    </row>
    <row r="58" spans="1:15" x14ac:dyDescent="0.2">
      <c r="A58" s="182">
        <v>67</v>
      </c>
      <c r="B58" s="183" t="s">
        <v>527</v>
      </c>
      <c r="C58" s="179">
        <f>+C59+C63</f>
        <v>4916784.29</v>
      </c>
      <c r="D58" s="161">
        <v>10549918</v>
      </c>
      <c r="E58" s="161">
        <v>0</v>
      </c>
      <c r="F58" s="179">
        <f>+F59+F63</f>
        <v>5047796.6100000003</v>
      </c>
      <c r="G58" s="179">
        <f>+F58/C58*100</f>
        <v>102.66459360982054</v>
      </c>
      <c r="H58" s="179" t="e">
        <f>+F58/E58*100</f>
        <v>#DIV/0!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80">
        <v>671</v>
      </c>
      <c r="B59" s="181" t="s">
        <v>527</v>
      </c>
      <c r="C59" s="179">
        <f>+C60+C61+C62</f>
        <v>4916784.29</v>
      </c>
      <c r="D59" s="177"/>
      <c r="E59" s="177"/>
      <c r="F59" s="179">
        <f>+F60+F61+F62</f>
        <v>5047796.6100000003</v>
      </c>
      <c r="G59" s="179">
        <f t="shared" si="0"/>
        <v>102.66459360982054</v>
      </c>
      <c r="H59" s="179"/>
      <c r="I59" s="169"/>
      <c r="J59" s="169"/>
      <c r="K59" s="169"/>
      <c r="L59" s="169"/>
      <c r="M59" s="169"/>
      <c r="N59" s="169"/>
      <c r="O59" s="169"/>
    </row>
    <row r="60" spans="1:15" x14ac:dyDescent="0.2">
      <c r="A60" s="171">
        <v>6711</v>
      </c>
      <c r="B60" s="170" t="s">
        <v>528</v>
      </c>
      <c r="C60" s="175">
        <v>4916784.29</v>
      </c>
      <c r="D60" s="177"/>
      <c r="E60" s="177"/>
      <c r="F60" s="175">
        <v>5047796.6100000003</v>
      </c>
      <c r="G60" s="175">
        <f t="shared" si="0"/>
        <v>102.66459360982054</v>
      </c>
      <c r="H60" s="179"/>
      <c r="I60" s="169"/>
      <c r="J60" s="169"/>
      <c r="K60" s="169"/>
      <c r="L60" s="169"/>
      <c r="M60" s="169"/>
      <c r="N60" s="169"/>
      <c r="O60" s="169"/>
    </row>
    <row r="61" spans="1:15" x14ac:dyDescent="0.2">
      <c r="A61" s="171">
        <v>6712</v>
      </c>
      <c r="B61" s="170" t="s">
        <v>528</v>
      </c>
      <c r="C61" s="175">
        <v>0</v>
      </c>
      <c r="D61" s="177"/>
      <c r="E61" s="177"/>
      <c r="F61" s="175">
        <v>0</v>
      </c>
      <c r="G61" s="175" t="e">
        <f t="shared" si="0"/>
        <v>#DIV/0!</v>
      </c>
      <c r="H61" s="179"/>
      <c r="I61" s="169"/>
      <c r="J61" s="169"/>
      <c r="K61" s="169"/>
      <c r="L61" s="169"/>
      <c r="M61" s="169"/>
      <c r="N61" s="169"/>
      <c r="O61" s="169"/>
    </row>
    <row r="62" spans="1:15" x14ac:dyDescent="0.2">
      <c r="A62" s="171">
        <v>6714</v>
      </c>
      <c r="B62" s="170" t="s">
        <v>529</v>
      </c>
      <c r="C62" s="175">
        <v>0</v>
      </c>
      <c r="D62" s="177"/>
      <c r="E62" s="177"/>
      <c r="F62" s="175">
        <v>0</v>
      </c>
      <c r="G62" s="175" t="e">
        <f t="shared" si="0"/>
        <v>#DIV/0!</v>
      </c>
      <c r="H62" s="179"/>
      <c r="I62" s="169"/>
      <c r="J62" s="169"/>
      <c r="K62" s="169"/>
      <c r="L62" s="169"/>
      <c r="M62" s="169"/>
      <c r="N62" s="169"/>
      <c r="O62" s="169"/>
    </row>
    <row r="63" spans="1:15" x14ac:dyDescent="0.2">
      <c r="A63" s="180">
        <v>673</v>
      </c>
      <c r="B63" s="181" t="s">
        <v>530</v>
      </c>
      <c r="C63" s="179">
        <f>+C64</f>
        <v>0</v>
      </c>
      <c r="D63" s="177"/>
      <c r="E63" s="177"/>
      <c r="F63" s="179">
        <f>+F64</f>
        <v>0</v>
      </c>
      <c r="G63" s="179" t="e">
        <f t="shared" si="0"/>
        <v>#DIV/0!</v>
      </c>
      <c r="H63" s="179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530</v>
      </c>
      <c r="C64" s="175">
        <v>0</v>
      </c>
      <c r="D64" s="177"/>
      <c r="E64" s="177"/>
      <c r="F64" s="175">
        <v>0</v>
      </c>
      <c r="G64" s="175" t="e">
        <f t="shared" si="0"/>
        <v>#DIV/0!</v>
      </c>
      <c r="H64" s="179"/>
      <c r="I64" s="169"/>
      <c r="J64" s="169"/>
      <c r="K64" s="169"/>
      <c r="L64" s="169"/>
      <c r="M64" s="169"/>
      <c r="N64" s="169"/>
      <c r="O64" s="169"/>
    </row>
    <row r="65" spans="1:15" x14ac:dyDescent="0.2">
      <c r="A65" s="182" t="s">
        <v>328</v>
      </c>
      <c r="B65" s="183" t="s">
        <v>329</v>
      </c>
      <c r="C65" s="179">
        <f>+C66+C68</f>
        <v>14265.69</v>
      </c>
      <c r="D65" s="161">
        <v>0</v>
      </c>
      <c r="E65" s="161">
        <v>0</v>
      </c>
      <c r="F65" s="179">
        <f>+F66+F68</f>
        <v>0</v>
      </c>
      <c r="G65" s="179">
        <f>+F65/C65*100</f>
        <v>0</v>
      </c>
      <c r="H65" s="179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80" t="s">
        <v>330</v>
      </c>
      <c r="B66" s="181" t="s">
        <v>331</v>
      </c>
      <c r="C66" s="179">
        <f>+C67</f>
        <v>0</v>
      </c>
      <c r="D66" s="177"/>
      <c r="E66" s="177"/>
      <c r="F66" s="179">
        <f>+F67</f>
        <v>0</v>
      </c>
      <c r="G66" s="179" t="e">
        <f t="shared" si="0"/>
        <v>#DIV/0!</v>
      </c>
      <c r="H66" s="179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>
        <v>0</v>
      </c>
      <c r="D67" s="177"/>
      <c r="E67" s="177"/>
      <c r="F67" s="47">
        <v>0</v>
      </c>
      <c r="G67" s="175" t="e">
        <f t="shared" si="0"/>
        <v>#DIV/0!</v>
      </c>
      <c r="H67" s="179"/>
      <c r="I67" s="50"/>
      <c r="J67" s="50"/>
      <c r="K67" s="50"/>
      <c r="L67" s="50"/>
      <c r="M67" s="50"/>
      <c r="N67" s="50"/>
      <c r="O67" s="50"/>
    </row>
    <row r="68" spans="1:15" x14ac:dyDescent="0.2">
      <c r="A68" s="180" t="s">
        <v>334</v>
      </c>
      <c r="B68" s="181" t="s">
        <v>335</v>
      </c>
      <c r="C68" s="179">
        <f>+C69</f>
        <v>14265.69</v>
      </c>
      <c r="D68" s="177"/>
      <c r="E68" s="177"/>
      <c r="F68" s="179">
        <f>+F69</f>
        <v>0</v>
      </c>
      <c r="G68" s="179">
        <f t="shared" si="0"/>
        <v>0</v>
      </c>
      <c r="H68" s="179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>
        <v>14265.69</v>
      </c>
      <c r="D69" s="177"/>
      <c r="E69" s="177"/>
      <c r="F69" s="47">
        <v>0</v>
      </c>
      <c r="G69" s="175">
        <f t="shared" si="0"/>
        <v>0</v>
      </c>
      <c r="H69" s="179"/>
      <c r="I69" s="50"/>
      <c r="J69" s="50"/>
      <c r="K69" s="50"/>
      <c r="L69" s="50"/>
      <c r="M69" s="50"/>
      <c r="N69" s="50"/>
      <c r="O69" s="50"/>
    </row>
    <row r="70" spans="1:15" x14ac:dyDescent="0.2">
      <c r="A70" s="194" t="s">
        <v>337</v>
      </c>
      <c r="B70" s="195" t="s">
        <v>338</v>
      </c>
      <c r="C70" s="196">
        <f>+C71+C76</f>
        <v>217469</v>
      </c>
      <c r="D70" s="197">
        <f>+D71+D76</f>
        <v>0</v>
      </c>
      <c r="E70" s="197">
        <f>+E71+E76</f>
        <v>0</v>
      </c>
      <c r="F70" s="196">
        <f>+F71+F76</f>
        <v>0</v>
      </c>
      <c r="G70" s="198">
        <f>+F70/C70*100</f>
        <v>0</v>
      </c>
      <c r="H70" s="198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2" t="s">
        <v>339</v>
      </c>
      <c r="B71" s="183" t="s">
        <v>340</v>
      </c>
      <c r="C71" s="179">
        <f>+C72+C74</f>
        <v>0</v>
      </c>
      <c r="D71" s="161">
        <v>0</v>
      </c>
      <c r="E71" s="161">
        <v>0</v>
      </c>
      <c r="F71" s="179">
        <f>+F72+F74</f>
        <v>0</v>
      </c>
      <c r="G71" s="179" t="e">
        <f>+F71/C71*100</f>
        <v>#DIV/0!</v>
      </c>
      <c r="H71" s="179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80" t="s">
        <v>341</v>
      </c>
      <c r="B72" s="181" t="s">
        <v>342</v>
      </c>
      <c r="C72" s="179">
        <f>+C73</f>
        <v>0</v>
      </c>
      <c r="D72" s="177"/>
      <c r="E72" s="177"/>
      <c r="F72" s="179">
        <f>+F73</f>
        <v>0</v>
      </c>
      <c r="G72" s="179" t="e">
        <f t="shared" si="0"/>
        <v>#DIV/0!</v>
      </c>
      <c r="H72" s="179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>
        <v>0</v>
      </c>
      <c r="D73" s="177"/>
      <c r="E73" s="177"/>
      <c r="F73" s="47">
        <v>0</v>
      </c>
      <c r="G73" s="175" t="e">
        <f t="shared" ref="G73:G87" si="1">+F73/C73*100</f>
        <v>#DIV/0!</v>
      </c>
      <c r="H73" s="179"/>
      <c r="I73" s="50"/>
      <c r="J73" s="50"/>
      <c r="K73" s="50"/>
      <c r="L73" s="50"/>
      <c r="M73" s="50"/>
      <c r="N73" s="50"/>
      <c r="O73" s="50"/>
    </row>
    <row r="74" spans="1:15" x14ac:dyDescent="0.2">
      <c r="A74" s="180" t="s">
        <v>345</v>
      </c>
      <c r="B74" s="181" t="s">
        <v>346</v>
      </c>
      <c r="C74" s="179">
        <f>+C75</f>
        <v>0</v>
      </c>
      <c r="D74" s="177"/>
      <c r="E74" s="177"/>
      <c r="F74" s="179">
        <f>+F75</f>
        <v>0</v>
      </c>
      <c r="G74" s="179" t="e">
        <f t="shared" si="1"/>
        <v>#DIV/0!</v>
      </c>
      <c r="H74" s="179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>
        <v>0</v>
      </c>
      <c r="D75" s="177"/>
      <c r="E75" s="177"/>
      <c r="F75" s="47">
        <v>0</v>
      </c>
      <c r="G75" s="175" t="e">
        <f t="shared" si="1"/>
        <v>#DIV/0!</v>
      </c>
      <c r="H75" s="179"/>
      <c r="I75" s="50"/>
      <c r="J75" s="50"/>
      <c r="K75" s="50"/>
      <c r="L75" s="50"/>
      <c r="M75" s="50"/>
      <c r="N75" s="50"/>
      <c r="O75" s="50"/>
    </row>
    <row r="76" spans="1:15" x14ac:dyDescent="0.2">
      <c r="A76" s="182" t="s">
        <v>349</v>
      </c>
      <c r="B76" s="183" t="s">
        <v>350</v>
      </c>
      <c r="C76" s="179">
        <f>+C77+C80+C84+C87</f>
        <v>217469</v>
      </c>
      <c r="D76" s="48">
        <v>0</v>
      </c>
      <c r="E76" s="48">
        <v>0</v>
      </c>
      <c r="F76" s="179">
        <f>+F77+F80+F84+F87</f>
        <v>0</v>
      </c>
      <c r="G76" s="179">
        <f>+F76/C76*100</f>
        <v>0</v>
      </c>
      <c r="H76" s="179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80" t="s">
        <v>351</v>
      </c>
      <c r="B77" s="181" t="s">
        <v>352</v>
      </c>
      <c r="C77" s="179">
        <f>+C78+C79</f>
        <v>217469</v>
      </c>
      <c r="D77" s="177"/>
      <c r="E77" s="177"/>
      <c r="F77" s="179">
        <f>+F78+F79</f>
        <v>0</v>
      </c>
      <c r="G77" s="179">
        <f t="shared" si="1"/>
        <v>0</v>
      </c>
      <c r="H77" s="179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>
        <v>217469</v>
      </c>
      <c r="D78" s="177"/>
      <c r="E78" s="177"/>
      <c r="F78" s="47">
        <v>0</v>
      </c>
      <c r="G78" s="175">
        <f>+F78/C78*100</f>
        <v>0</v>
      </c>
      <c r="H78" s="179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>
        <v>0</v>
      </c>
      <c r="D79" s="177"/>
      <c r="E79" s="177"/>
      <c r="F79" s="47">
        <v>0</v>
      </c>
      <c r="G79" s="175" t="e">
        <f t="shared" si="1"/>
        <v>#DIV/0!</v>
      </c>
      <c r="H79" s="179"/>
      <c r="I79" s="50"/>
      <c r="J79" s="50"/>
      <c r="K79" s="50"/>
      <c r="L79" s="50"/>
      <c r="M79" s="50"/>
      <c r="N79" s="50"/>
      <c r="O79" s="50"/>
    </row>
    <row r="80" spans="1:15" x14ac:dyDescent="0.2">
      <c r="A80" s="180" t="s">
        <v>356</v>
      </c>
      <c r="B80" s="181" t="s">
        <v>357</v>
      </c>
      <c r="C80" s="179">
        <f>+C81+C82+C83</f>
        <v>0</v>
      </c>
      <c r="D80" s="177"/>
      <c r="E80" s="177"/>
      <c r="F80" s="179">
        <f>+F81+F82+F83</f>
        <v>0</v>
      </c>
      <c r="G80" s="179" t="e">
        <f t="shared" si="1"/>
        <v>#DIV/0!</v>
      </c>
      <c r="H80" s="179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>
        <v>0</v>
      </c>
      <c r="D81" s="177"/>
      <c r="E81" s="177"/>
      <c r="F81" s="47">
        <v>0</v>
      </c>
      <c r="G81" s="175" t="e">
        <f t="shared" si="1"/>
        <v>#DIV/0!</v>
      </c>
      <c r="H81" s="179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>
        <v>0</v>
      </c>
      <c r="D82" s="177"/>
      <c r="E82" s="177"/>
      <c r="F82" s="47">
        <v>0</v>
      </c>
      <c r="G82" s="175" t="e">
        <f t="shared" si="1"/>
        <v>#DIV/0!</v>
      </c>
      <c r="H82" s="179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>
        <v>0</v>
      </c>
      <c r="D83" s="177"/>
      <c r="E83" s="177"/>
      <c r="F83" s="47">
        <v>0</v>
      </c>
      <c r="G83" s="175" t="e">
        <f t="shared" si="1"/>
        <v>#DIV/0!</v>
      </c>
      <c r="H83" s="179"/>
      <c r="I83" s="50"/>
      <c r="J83" s="50"/>
      <c r="K83" s="50"/>
      <c r="L83" s="50"/>
      <c r="M83" s="50"/>
      <c r="N83" s="50"/>
      <c r="O83" s="50"/>
    </row>
    <row r="84" spans="1:15" x14ac:dyDescent="0.2">
      <c r="A84" s="180" t="s">
        <v>363</v>
      </c>
      <c r="B84" s="181" t="s">
        <v>364</v>
      </c>
      <c r="C84" s="179">
        <f>+C85+C86</f>
        <v>0</v>
      </c>
      <c r="D84" s="177"/>
      <c r="E84" s="177"/>
      <c r="F84" s="179">
        <f>+F85+F86</f>
        <v>0</v>
      </c>
      <c r="G84" s="179" t="e">
        <f t="shared" si="1"/>
        <v>#DIV/0!</v>
      </c>
      <c r="H84" s="179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>
        <v>0</v>
      </c>
      <c r="D85" s="177"/>
      <c r="E85" s="177"/>
      <c r="F85" s="47">
        <v>0</v>
      </c>
      <c r="G85" s="175" t="e">
        <f t="shared" si="1"/>
        <v>#DIV/0!</v>
      </c>
      <c r="H85" s="179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>
        <v>0</v>
      </c>
      <c r="D86" s="177"/>
      <c r="E86" s="177"/>
      <c r="F86" s="47">
        <v>0</v>
      </c>
      <c r="G86" s="175" t="e">
        <f t="shared" si="1"/>
        <v>#DIV/0!</v>
      </c>
      <c r="H86" s="179"/>
      <c r="I86" s="50"/>
      <c r="J86" s="50"/>
      <c r="K86" s="50"/>
      <c r="L86" s="50"/>
      <c r="M86" s="50"/>
      <c r="N86" s="50"/>
      <c r="O86" s="50"/>
    </row>
    <row r="87" spans="1:15" x14ac:dyDescent="0.2">
      <c r="A87" s="180" t="s">
        <v>369</v>
      </c>
      <c r="B87" s="181" t="s">
        <v>370</v>
      </c>
      <c r="C87" s="179">
        <f>+C88</f>
        <v>0</v>
      </c>
      <c r="D87" s="177"/>
      <c r="E87" s="177"/>
      <c r="F87" s="179">
        <f>+F88</f>
        <v>0</v>
      </c>
      <c r="G87" s="179" t="e">
        <f t="shared" si="1"/>
        <v>#DIV/0!</v>
      </c>
      <c r="H87" s="179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>
        <v>0</v>
      </c>
      <c r="D88" s="177"/>
      <c r="E88" s="177"/>
      <c r="F88" s="47">
        <v>0</v>
      </c>
      <c r="G88" s="175" t="e">
        <f>+F88/C88*100</f>
        <v>#DIV/0!</v>
      </c>
      <c r="H88" s="179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25" right="0.25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4"/>
  <sheetViews>
    <sheetView zoomScale="106" zoomScaleNormal="106" workbookViewId="0">
      <pane xSplit="2" ySplit="8" topLeftCell="C141" activePane="bottomRight" state="frozen"/>
      <selection pane="topRight" activeCell="C1" sqref="C1"/>
      <selection pane="bottomLeft" activeCell="A10" sqref="A10"/>
      <selection pane="bottomRight" activeCell="L36" sqref="L36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8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89" t="s">
        <v>23</v>
      </c>
      <c r="B3" s="289"/>
      <c r="C3" s="289"/>
      <c r="D3" s="289"/>
      <c r="E3" s="289"/>
      <c r="F3" s="289"/>
      <c r="G3" s="289"/>
      <c r="H3" s="289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8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89" t="s">
        <v>24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8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88" t="s">
        <v>3</v>
      </c>
      <c r="B7" s="288"/>
      <c r="C7" s="162" t="s">
        <v>541</v>
      </c>
      <c r="D7" s="162" t="s">
        <v>543</v>
      </c>
      <c r="E7" s="162" t="s">
        <v>544</v>
      </c>
      <c r="F7" s="162" t="s">
        <v>542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87">
        <v>1</v>
      </c>
      <c r="B8" s="287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00"/>
      <c r="B9" s="201" t="s">
        <v>80</v>
      </c>
      <c r="C9" s="193">
        <f>+C10+C114</f>
        <v>6385047.6699999999</v>
      </c>
      <c r="D9" s="193">
        <f>+D10+D114</f>
        <v>13788801</v>
      </c>
      <c r="E9" s="193">
        <f>+E10+E114</f>
        <v>0</v>
      </c>
      <c r="F9" s="193">
        <f>+F10+F114</f>
        <v>8309453.5600000015</v>
      </c>
      <c r="G9" s="193">
        <f t="shared" ref="G9:G73" si="0">+F9/C9*100</f>
        <v>130.13925642312395</v>
      </c>
      <c r="H9" s="193">
        <f>+F9/D9*100</f>
        <v>60.26233578974707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4" t="s">
        <v>81</v>
      </c>
      <c r="B10" s="195" t="s">
        <v>82</v>
      </c>
      <c r="C10" s="196">
        <f>+C11++C23+C56+C65+C74+C91+C99</f>
        <v>6001782.2699999996</v>
      </c>
      <c r="D10" s="197">
        <f>+D11++D23+D56+D65+D74+D91+D99</f>
        <v>12679168</v>
      </c>
      <c r="E10" s="197">
        <f>+E11++E23+E56+E65+E74+E91+E99</f>
        <v>0</v>
      </c>
      <c r="F10" s="196">
        <f>+F11++F23+F56+F65+F74+F91+F99</f>
        <v>7380016.7700000014</v>
      </c>
      <c r="G10" s="196">
        <f>+F10/C10*100</f>
        <v>122.96375373177277</v>
      </c>
      <c r="H10" s="196">
        <f>+F10/D10*100</f>
        <v>58.205844184728846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2" t="s">
        <v>83</v>
      </c>
      <c r="B11" s="183" t="s">
        <v>84</v>
      </c>
      <c r="C11" s="179">
        <f>+C12+C17+C19</f>
        <v>4396058.1899999995</v>
      </c>
      <c r="D11" s="161">
        <v>9625367</v>
      </c>
      <c r="E11" s="161"/>
      <c r="F11" s="179">
        <f>+F12+F17+F19</f>
        <v>5652043.04</v>
      </c>
      <c r="G11" s="179">
        <f t="shared" si="0"/>
        <v>128.57070574855155</v>
      </c>
      <c r="H11" s="179">
        <f>+F11/D11*100</f>
        <v>58.720286094026342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80" t="s">
        <v>85</v>
      </c>
      <c r="B12" s="181" t="s">
        <v>86</v>
      </c>
      <c r="C12" s="179">
        <f>SUM(C13:C16)</f>
        <v>3669410.19</v>
      </c>
      <c r="D12" s="177"/>
      <c r="E12" s="177"/>
      <c r="F12" s="179">
        <f>SUM(F13:F16)</f>
        <v>4723118.47</v>
      </c>
      <c r="G12" s="179">
        <f t="shared" si="0"/>
        <v>128.71601225917999</v>
      </c>
      <c r="H12" s="179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3651304.11</v>
      </c>
      <c r="D13" s="176"/>
      <c r="E13" s="176"/>
      <c r="F13" s="175">
        <v>4702952.08</v>
      </c>
      <c r="G13" s="175">
        <f t="shared" si="0"/>
        <v>128.80198247852874</v>
      </c>
      <c r="H13" s="179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>
        <v>0</v>
      </c>
      <c r="D14" s="176"/>
      <c r="E14" s="176"/>
      <c r="F14" s="175">
        <v>0</v>
      </c>
      <c r="G14" s="175" t="e">
        <f t="shared" si="0"/>
        <v>#DIV/0!</v>
      </c>
      <c r="H14" s="179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>
        <v>0</v>
      </c>
      <c r="D15" s="176"/>
      <c r="E15" s="176"/>
      <c r="F15" s="175">
        <v>0</v>
      </c>
      <c r="G15" s="175" t="e">
        <f t="shared" si="0"/>
        <v>#DIV/0!</v>
      </c>
      <c r="H15" s="179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>
        <v>18106.080000000002</v>
      </c>
      <c r="D16" s="176"/>
      <c r="E16" s="176"/>
      <c r="F16" s="175">
        <v>20166.39</v>
      </c>
      <c r="G16" s="175">
        <f t="shared" si="0"/>
        <v>111.37910580313353</v>
      </c>
      <c r="H16" s="179"/>
      <c r="I16" s="65"/>
      <c r="J16" s="65"/>
      <c r="K16" s="65"/>
      <c r="L16" s="65"/>
      <c r="M16" s="66"/>
      <c r="N16" s="66"/>
      <c r="O16" s="66"/>
    </row>
    <row r="17" spans="1:15" x14ac:dyDescent="0.2">
      <c r="A17" s="180" t="s">
        <v>91</v>
      </c>
      <c r="B17" s="181" t="s">
        <v>92</v>
      </c>
      <c r="C17" s="179">
        <f>+C18</f>
        <v>127991.9</v>
      </c>
      <c r="D17" s="177"/>
      <c r="E17" s="177"/>
      <c r="F17" s="179">
        <f>+F18</f>
        <v>155035</v>
      </c>
      <c r="G17" s="179">
        <f t="shared" si="0"/>
        <v>121.12875892927599</v>
      </c>
      <c r="H17" s="179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127991.9</v>
      </c>
      <c r="D18" s="176"/>
      <c r="E18" s="176"/>
      <c r="F18" s="175">
        <v>155035</v>
      </c>
      <c r="G18" s="175">
        <f t="shared" si="0"/>
        <v>121.12875892927599</v>
      </c>
      <c r="H18" s="179"/>
      <c r="I18" s="65"/>
      <c r="J18" s="65"/>
      <c r="K18" s="65"/>
      <c r="L18" s="65"/>
      <c r="M18" s="66"/>
      <c r="N18" s="66"/>
      <c r="O18" s="66"/>
    </row>
    <row r="19" spans="1:15" x14ac:dyDescent="0.2">
      <c r="A19" s="180" t="s">
        <v>94</v>
      </c>
      <c r="B19" s="181" t="s">
        <v>95</v>
      </c>
      <c r="C19" s="179">
        <f>SUM(C20:C22)</f>
        <v>598656.1</v>
      </c>
      <c r="D19" s="177"/>
      <c r="E19" s="177"/>
      <c r="F19" s="179">
        <f>SUM(F20:F22)</f>
        <v>773889.57</v>
      </c>
      <c r="G19" s="179">
        <f t="shared" si="0"/>
        <v>129.27114081022478</v>
      </c>
      <c r="H19" s="179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>
        <v>0</v>
      </c>
      <c r="D20" s="176"/>
      <c r="E20" s="176"/>
      <c r="F20" s="175">
        <v>0</v>
      </c>
      <c r="G20" s="175" t="e">
        <f t="shared" si="0"/>
        <v>#DIV/0!</v>
      </c>
      <c r="H20" s="179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598531.87</v>
      </c>
      <c r="D21" s="176"/>
      <c r="E21" s="176"/>
      <c r="F21" s="175">
        <v>773889.57</v>
      </c>
      <c r="G21" s="175">
        <f t="shared" si="0"/>
        <v>129.29797205284993</v>
      </c>
      <c r="H21" s="179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>
        <v>124.23</v>
      </c>
      <c r="D22" s="176"/>
      <c r="E22" s="176"/>
      <c r="F22" s="175">
        <v>0</v>
      </c>
      <c r="G22" s="175">
        <f t="shared" si="0"/>
        <v>0</v>
      </c>
      <c r="H22" s="179"/>
      <c r="I22" s="65"/>
      <c r="J22" s="65"/>
      <c r="K22" s="65"/>
      <c r="L22" s="65"/>
      <c r="M22" s="66"/>
      <c r="N22" s="66"/>
      <c r="O22" s="66"/>
    </row>
    <row r="23" spans="1:15" x14ac:dyDescent="0.2">
      <c r="A23" s="182" t="s">
        <v>98</v>
      </c>
      <c r="B23" s="183" t="s">
        <v>99</v>
      </c>
      <c r="C23" s="179">
        <f>+C24+C29+C36+C46+C48</f>
        <v>1009730.1100000001</v>
      </c>
      <c r="D23" s="161">
        <v>1638897</v>
      </c>
      <c r="E23" s="161"/>
      <c r="F23" s="179">
        <f>+F24+F29+F36+F46+F48</f>
        <v>1223425.6000000001</v>
      </c>
      <c r="G23" s="179">
        <f t="shared" si="0"/>
        <v>121.16362460459855</v>
      </c>
      <c r="H23" s="179">
        <f>+F23/D23*100</f>
        <v>74.649328176206325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80" t="s">
        <v>100</v>
      </c>
      <c r="B24" s="181" t="s">
        <v>101</v>
      </c>
      <c r="C24" s="179">
        <f>SUM(C25:C28)</f>
        <v>400950.49</v>
      </c>
      <c r="D24" s="177"/>
      <c r="E24" s="177"/>
      <c r="F24" s="179">
        <f>SUM(F25:F28)</f>
        <v>404947.21</v>
      </c>
      <c r="G24" s="179">
        <f t="shared" si="0"/>
        <v>100.99681135194523</v>
      </c>
      <c r="H24" s="179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241671.74</v>
      </c>
      <c r="D25" s="176"/>
      <c r="E25" s="176"/>
      <c r="F25" s="175">
        <v>256016.16</v>
      </c>
      <c r="G25" s="175">
        <f t="shared" si="0"/>
        <v>105.93549746445323</v>
      </c>
      <c r="H25" s="179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82195.64</v>
      </c>
      <c r="D26" s="176"/>
      <c r="E26" s="176"/>
      <c r="F26" s="175">
        <v>89845.8</v>
      </c>
      <c r="G26" s="175">
        <f t="shared" si="0"/>
        <v>109.30725765989536</v>
      </c>
      <c r="H26" s="179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76562.84</v>
      </c>
      <c r="D27" s="176"/>
      <c r="E27" s="176"/>
      <c r="F27" s="175">
        <v>58956.45</v>
      </c>
      <c r="G27" s="175">
        <f t="shared" si="0"/>
        <v>77.004000896518463</v>
      </c>
      <c r="H27" s="179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>
        <v>520.27</v>
      </c>
      <c r="D28" s="176"/>
      <c r="E28" s="176"/>
      <c r="F28" s="175">
        <v>128.80000000000001</v>
      </c>
      <c r="G28" s="175">
        <f t="shared" si="0"/>
        <v>24.756376496818962</v>
      </c>
      <c r="H28" s="179"/>
      <c r="I28" s="66"/>
      <c r="J28" s="66"/>
      <c r="K28" s="66"/>
      <c r="L28" s="66"/>
      <c r="M28" s="66"/>
      <c r="N28" s="66"/>
      <c r="O28" s="66"/>
    </row>
    <row r="29" spans="1:15" x14ac:dyDescent="0.2">
      <c r="A29" s="180" t="s">
        <v>110</v>
      </c>
      <c r="B29" s="181" t="s">
        <v>111</v>
      </c>
      <c r="C29" s="179">
        <f>SUM(C30:C35)</f>
        <v>285665.45000000007</v>
      </c>
      <c r="D29" s="177"/>
      <c r="E29" s="177"/>
      <c r="F29" s="179">
        <f>SUM(F30:F35)</f>
        <v>271359.98000000004</v>
      </c>
      <c r="G29" s="179">
        <f t="shared" si="0"/>
        <v>94.99222954683529</v>
      </c>
      <c r="H29" s="179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22719.99</v>
      </c>
      <c r="D30" s="176"/>
      <c r="E30" s="176"/>
      <c r="F30" s="175">
        <v>14873.9</v>
      </c>
      <c r="G30" s="175">
        <f t="shared" si="0"/>
        <v>65.466137969250866</v>
      </c>
      <c r="H30" s="179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>
        <v>104473.72</v>
      </c>
      <c r="D31" s="176"/>
      <c r="E31" s="176"/>
      <c r="F31" s="175">
        <v>94127.31</v>
      </c>
      <c r="G31" s="175">
        <f t="shared" si="0"/>
        <v>90.096638657070883</v>
      </c>
      <c r="H31" s="179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129285.88</v>
      </c>
      <c r="D32" s="176"/>
      <c r="E32" s="176"/>
      <c r="F32" s="175">
        <v>121207.61</v>
      </c>
      <c r="G32" s="175">
        <f t="shared" si="0"/>
        <v>93.751622373611099</v>
      </c>
      <c r="H32" s="179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18637.22</v>
      </c>
      <c r="D33" s="176"/>
      <c r="E33" s="176"/>
      <c r="F33" s="175">
        <v>35072.83</v>
      </c>
      <c r="G33" s="175">
        <f t="shared" si="0"/>
        <v>188.18702574740226</v>
      </c>
      <c r="H33" s="179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10548.64</v>
      </c>
      <c r="D34" s="176"/>
      <c r="E34" s="176"/>
      <c r="F34" s="175">
        <v>4078.12</v>
      </c>
      <c r="G34" s="175">
        <f t="shared" si="0"/>
        <v>38.66014955482413</v>
      </c>
      <c r="H34" s="179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0</v>
      </c>
      <c r="D35" s="176"/>
      <c r="E35" s="176"/>
      <c r="F35" s="175">
        <v>2000.21</v>
      </c>
      <c r="G35" s="175" t="e">
        <f t="shared" si="0"/>
        <v>#DIV/0!</v>
      </c>
      <c r="H35" s="179"/>
      <c r="I35" s="66"/>
      <c r="J35" s="66"/>
      <c r="K35" s="66"/>
      <c r="L35" s="66"/>
      <c r="M35" s="66"/>
      <c r="N35" s="66"/>
      <c r="O35" s="66"/>
    </row>
    <row r="36" spans="1:15" x14ac:dyDescent="0.2">
      <c r="A36" s="180" t="s">
        <v>122</v>
      </c>
      <c r="B36" s="181" t="s">
        <v>123</v>
      </c>
      <c r="C36" s="179">
        <f>SUM(C37:C45)</f>
        <v>220340.04</v>
      </c>
      <c r="D36" s="177"/>
      <c r="E36" s="177"/>
      <c r="F36" s="179">
        <f>SUM(F37:F45)</f>
        <v>383194.56</v>
      </c>
      <c r="G36" s="179">
        <f t="shared" si="0"/>
        <v>173.91054299527221</v>
      </c>
      <c r="H36" s="179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14284.77</v>
      </c>
      <c r="D37" s="176"/>
      <c r="E37" s="176"/>
      <c r="F37" s="175">
        <v>17932.3</v>
      </c>
      <c r="G37" s="175">
        <f t="shared" si="0"/>
        <v>125.53439782369612</v>
      </c>
      <c r="H37" s="179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20943.2</v>
      </c>
      <c r="D38" s="176"/>
      <c r="E38" s="176"/>
      <c r="F38" s="175">
        <v>30008.58</v>
      </c>
      <c r="G38" s="175">
        <f t="shared" si="0"/>
        <v>143.28555330608503</v>
      </c>
      <c r="H38" s="179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18828.689999999999</v>
      </c>
      <c r="D39" s="176"/>
      <c r="E39" s="176"/>
      <c r="F39" s="175">
        <v>27422.5</v>
      </c>
      <c r="G39" s="175">
        <f t="shared" si="0"/>
        <v>145.64210255732078</v>
      </c>
      <c r="H39" s="179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19631.21</v>
      </c>
      <c r="D40" s="176"/>
      <c r="E40" s="176"/>
      <c r="F40" s="175">
        <v>18522.72</v>
      </c>
      <c r="G40" s="175">
        <f t="shared" si="0"/>
        <v>94.35343007384671</v>
      </c>
      <c r="H40" s="179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8391.69</v>
      </c>
      <c r="D41" s="176"/>
      <c r="E41" s="176"/>
      <c r="F41" s="175">
        <v>7533.82</v>
      </c>
      <c r="G41" s="175">
        <f t="shared" si="0"/>
        <v>89.777148583896675</v>
      </c>
      <c r="H41" s="179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9785.08</v>
      </c>
      <c r="D42" s="176"/>
      <c r="E42" s="176"/>
      <c r="F42" s="175">
        <v>25693.55</v>
      </c>
      <c r="G42" s="175">
        <f t="shared" si="0"/>
        <v>262.57884452656492</v>
      </c>
      <c r="H42" s="179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51012.54</v>
      </c>
      <c r="D43" s="176"/>
      <c r="E43" s="176"/>
      <c r="F43" s="175">
        <v>164728.25</v>
      </c>
      <c r="G43" s="175">
        <f t="shared" si="0"/>
        <v>322.91716899413359</v>
      </c>
      <c r="H43" s="179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17372.13</v>
      </c>
      <c r="D44" s="176"/>
      <c r="E44" s="176"/>
      <c r="F44" s="175">
        <v>9559.23</v>
      </c>
      <c r="G44" s="175">
        <f t="shared" si="0"/>
        <v>55.026240305592921</v>
      </c>
      <c r="H44" s="179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60090.73</v>
      </c>
      <c r="D45" s="176"/>
      <c r="E45" s="176"/>
      <c r="F45" s="175">
        <v>81793.61</v>
      </c>
      <c r="G45" s="175">
        <f t="shared" si="0"/>
        <v>136.1168519670172</v>
      </c>
      <c r="H45" s="179"/>
      <c r="I45" s="66"/>
      <c r="J45" s="66"/>
      <c r="K45" s="66"/>
      <c r="L45" s="66"/>
      <c r="M45" s="66"/>
      <c r="N45" s="66"/>
      <c r="O45" s="66"/>
    </row>
    <row r="46" spans="1:15" x14ac:dyDescent="0.2">
      <c r="A46" s="180" t="s">
        <v>142</v>
      </c>
      <c r="B46" s="181" t="s">
        <v>143</v>
      </c>
      <c r="C46" s="179">
        <f>+C47</f>
        <v>21184.560000000001</v>
      </c>
      <c r="D46" s="177"/>
      <c r="E46" s="177"/>
      <c r="F46" s="179">
        <f>+F47</f>
        <v>22311.52</v>
      </c>
      <c r="G46" s="179">
        <f t="shared" si="0"/>
        <v>105.31972342120865</v>
      </c>
      <c r="H46" s="179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21184.560000000001</v>
      </c>
      <c r="D47" s="176"/>
      <c r="E47" s="176"/>
      <c r="F47" s="175">
        <v>22311.52</v>
      </c>
      <c r="G47" s="175">
        <f t="shared" si="0"/>
        <v>105.31972342120865</v>
      </c>
      <c r="H47" s="179"/>
      <c r="I47" s="66"/>
      <c r="J47" s="66"/>
      <c r="K47" s="66"/>
      <c r="L47" s="66"/>
      <c r="M47" s="66"/>
      <c r="N47" s="66"/>
      <c r="O47" s="66"/>
    </row>
    <row r="48" spans="1:15" x14ac:dyDescent="0.2">
      <c r="A48" s="180" t="s">
        <v>145</v>
      </c>
      <c r="B48" s="181" t="s">
        <v>146</v>
      </c>
      <c r="C48" s="179">
        <f>SUM(C49:C55)</f>
        <v>81589.569999999992</v>
      </c>
      <c r="D48" s="177"/>
      <c r="E48" s="177"/>
      <c r="F48" s="179">
        <f>SUM(F49:F55)</f>
        <v>141612.33000000002</v>
      </c>
      <c r="G48" s="179">
        <f t="shared" si="0"/>
        <v>173.56670711709845</v>
      </c>
      <c r="H48" s="179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>
        <v>0</v>
      </c>
      <c r="D49" s="176"/>
      <c r="E49" s="176"/>
      <c r="F49" s="175">
        <v>0</v>
      </c>
      <c r="G49" s="175" t="e">
        <f t="shared" si="0"/>
        <v>#DIV/0!</v>
      </c>
      <c r="H49" s="179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12101.28</v>
      </c>
      <c r="D50" s="176"/>
      <c r="E50" s="176"/>
      <c r="F50" s="175">
        <v>7078.06</v>
      </c>
      <c r="G50" s="175">
        <f t="shared" si="0"/>
        <v>58.490176245818624</v>
      </c>
      <c r="H50" s="179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39636.949999999997</v>
      </c>
      <c r="D51" s="176"/>
      <c r="E51" s="176"/>
      <c r="F51" s="175">
        <v>44516.43</v>
      </c>
      <c r="G51" s="175">
        <f t="shared" si="0"/>
        <v>112.31043256355497</v>
      </c>
      <c r="H51" s="179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5146.8900000000003</v>
      </c>
      <c r="D52" s="176"/>
      <c r="E52" s="176"/>
      <c r="F52" s="175">
        <v>4727.12</v>
      </c>
      <c r="G52" s="175">
        <f t="shared" si="0"/>
        <v>91.844201061223373</v>
      </c>
      <c r="H52" s="179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1358.7</v>
      </c>
      <c r="D53" s="176"/>
      <c r="E53" s="176"/>
      <c r="F53" s="175">
        <v>2115.61</v>
      </c>
      <c r="G53" s="175">
        <f t="shared" si="0"/>
        <v>155.70839773312727</v>
      </c>
      <c r="H53" s="179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>
        <v>2182.66</v>
      </c>
      <c r="D54" s="176"/>
      <c r="E54" s="176"/>
      <c r="F54" s="175">
        <v>0</v>
      </c>
      <c r="G54" s="175">
        <f t="shared" si="0"/>
        <v>0</v>
      </c>
      <c r="H54" s="179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21163.09</v>
      </c>
      <c r="D55" s="176"/>
      <c r="E55" s="176"/>
      <c r="F55" s="175">
        <v>83175.11</v>
      </c>
      <c r="G55" s="175">
        <f t="shared" si="0"/>
        <v>393.01968663366267</v>
      </c>
      <c r="H55" s="179"/>
      <c r="I55" s="66"/>
      <c r="J55" s="66"/>
      <c r="K55" s="66"/>
      <c r="L55" s="66"/>
      <c r="M55" s="66"/>
      <c r="N55" s="66"/>
      <c r="O55" s="66"/>
    </row>
    <row r="56" spans="1:15" x14ac:dyDescent="0.2">
      <c r="A56" s="182" t="s">
        <v>160</v>
      </c>
      <c r="B56" s="183" t="s">
        <v>161</v>
      </c>
      <c r="C56" s="179">
        <f>C57+C60</f>
        <v>11710.55</v>
      </c>
      <c r="D56" s="161">
        <v>13740</v>
      </c>
      <c r="E56" s="161"/>
      <c r="F56" s="179">
        <f>+F57+F60</f>
        <v>6670.5300000000007</v>
      </c>
      <c r="G56" s="179">
        <f t="shared" si="0"/>
        <v>56.961714010016621</v>
      </c>
      <c r="H56" s="179">
        <f>+F56/D56*100</f>
        <v>48.548253275109175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80" t="s">
        <v>383</v>
      </c>
      <c r="B57" s="181" t="s">
        <v>384</v>
      </c>
      <c r="C57" s="179">
        <f>+C58+C59</f>
        <v>4284.12</v>
      </c>
      <c r="D57" s="177"/>
      <c r="E57" s="177"/>
      <c r="F57" s="179">
        <f>+F58+F59</f>
        <v>2403.85</v>
      </c>
      <c r="G57" s="179">
        <f t="shared" si="0"/>
        <v>56.110706516157336</v>
      </c>
      <c r="H57" s="179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>
        <v>0</v>
      </c>
      <c r="D58" s="176"/>
      <c r="E58" s="176"/>
      <c r="F58" s="175">
        <v>0</v>
      </c>
      <c r="G58" s="175" t="e">
        <f t="shared" si="0"/>
        <v>#DIV/0!</v>
      </c>
      <c r="H58" s="179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>
        <v>4284.12</v>
      </c>
      <c r="D59" s="176"/>
      <c r="E59" s="176"/>
      <c r="F59" s="175">
        <v>2403.85</v>
      </c>
      <c r="G59" s="175">
        <f t="shared" si="0"/>
        <v>56.110706516157336</v>
      </c>
      <c r="H59" s="179"/>
      <c r="I59" s="66"/>
      <c r="J59" s="66"/>
      <c r="K59" s="66"/>
      <c r="L59" s="66"/>
      <c r="M59" s="66"/>
      <c r="N59" s="66"/>
      <c r="O59" s="66"/>
    </row>
    <row r="60" spans="1:15" x14ac:dyDescent="0.2">
      <c r="A60" s="180" t="s">
        <v>162</v>
      </c>
      <c r="B60" s="181" t="s">
        <v>163</v>
      </c>
      <c r="C60" s="179">
        <f>SUM(C61:C64)</f>
        <v>7426.43</v>
      </c>
      <c r="D60" s="177"/>
      <c r="E60" s="177"/>
      <c r="F60" s="179">
        <f>SUM(F61:F64)</f>
        <v>4266.68</v>
      </c>
      <c r="G60" s="179">
        <f t="shared" si="0"/>
        <v>57.452638751055353</v>
      </c>
      <c r="H60" s="179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3165.61</v>
      </c>
      <c r="D61" s="176"/>
      <c r="E61" s="176"/>
      <c r="F61" s="175">
        <v>4211.51</v>
      </c>
      <c r="G61" s="175">
        <f t="shared" si="0"/>
        <v>133.03944579401758</v>
      </c>
      <c r="H61" s="179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>
        <v>1.37</v>
      </c>
      <c r="D62" s="176"/>
      <c r="E62" s="176"/>
      <c r="F62" s="175">
        <v>55.17</v>
      </c>
      <c r="G62" s="175">
        <f t="shared" si="0"/>
        <v>4027.0072992700725</v>
      </c>
      <c r="H62" s="179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3973.71</v>
      </c>
      <c r="D63" s="176"/>
      <c r="E63" s="176"/>
      <c r="F63" s="175">
        <v>0</v>
      </c>
      <c r="G63" s="175">
        <f t="shared" si="0"/>
        <v>0</v>
      </c>
      <c r="H63" s="179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>
        <v>285.74</v>
      </c>
      <c r="D64" s="176"/>
      <c r="E64" s="176"/>
      <c r="F64" s="175">
        <v>0</v>
      </c>
      <c r="G64" s="175">
        <f t="shared" si="0"/>
        <v>0</v>
      </c>
      <c r="H64" s="179"/>
      <c r="I64" s="66"/>
      <c r="J64" s="66"/>
      <c r="K64" s="66"/>
      <c r="L64" s="66"/>
      <c r="M64" s="66"/>
      <c r="N64" s="66"/>
      <c r="O64" s="66"/>
    </row>
    <row r="65" spans="1:15" x14ac:dyDescent="0.2">
      <c r="A65" s="182" t="s">
        <v>166</v>
      </c>
      <c r="B65" s="183" t="s">
        <v>167</v>
      </c>
      <c r="C65" s="179">
        <f>+C66+C68+C72</f>
        <v>0</v>
      </c>
      <c r="D65" s="161">
        <v>184159</v>
      </c>
      <c r="E65" s="161"/>
      <c r="F65" s="179">
        <f>+F66+F68+F72</f>
        <v>73702.820000000007</v>
      </c>
      <c r="G65" s="179" t="e">
        <f t="shared" si="0"/>
        <v>#DIV/0!</v>
      </c>
      <c r="H65" s="179">
        <f>+F65/D65*100</f>
        <v>40.021296814166021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80" t="s">
        <v>395</v>
      </c>
      <c r="B66" s="181" t="s">
        <v>396</v>
      </c>
      <c r="C66" s="179">
        <f>+C67</f>
        <v>0</v>
      </c>
      <c r="D66" s="177"/>
      <c r="E66" s="177"/>
      <c r="F66" s="179">
        <f>+F67</f>
        <v>0</v>
      </c>
      <c r="G66" s="179" t="e">
        <f t="shared" si="0"/>
        <v>#DIV/0!</v>
      </c>
      <c r="H66" s="179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>
        <v>0</v>
      </c>
      <c r="D67" s="176"/>
      <c r="E67" s="176"/>
      <c r="F67" s="175">
        <v>0</v>
      </c>
      <c r="G67" s="174" t="e">
        <f t="shared" si="0"/>
        <v>#DIV/0!</v>
      </c>
      <c r="H67" s="179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80" t="s">
        <v>168</v>
      </c>
      <c r="B68" s="181" t="s">
        <v>169</v>
      </c>
      <c r="C68" s="179">
        <f>+C69+C70+C71</f>
        <v>0</v>
      </c>
      <c r="D68" s="177"/>
      <c r="E68" s="177"/>
      <c r="F68" s="179">
        <f>+F69+F70+F71</f>
        <v>2172.8200000000002</v>
      </c>
      <c r="G68" s="179" t="e">
        <f t="shared" si="0"/>
        <v>#DIV/0!</v>
      </c>
      <c r="H68" s="179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>
        <v>0</v>
      </c>
      <c r="D69" s="176"/>
      <c r="E69" s="176"/>
      <c r="F69" s="175">
        <v>0</v>
      </c>
      <c r="G69" s="174" t="e">
        <f t="shared" si="0"/>
        <v>#DIV/0!</v>
      </c>
      <c r="H69" s="179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>
        <v>0</v>
      </c>
      <c r="D70" s="176"/>
      <c r="E70" s="176"/>
      <c r="F70" s="175">
        <v>0</v>
      </c>
      <c r="G70" s="175" t="e">
        <f t="shared" si="0"/>
        <v>#DIV/0!</v>
      </c>
      <c r="H70" s="179"/>
      <c r="I70" s="66"/>
      <c r="J70" s="66"/>
      <c r="K70" s="66"/>
      <c r="L70" s="66"/>
      <c r="M70" s="66"/>
      <c r="N70" s="66"/>
      <c r="O70" s="66"/>
    </row>
    <row r="71" spans="1:15" x14ac:dyDescent="0.2">
      <c r="A71" s="173">
        <v>3523</v>
      </c>
      <c r="B71" s="170" t="s">
        <v>545</v>
      </c>
      <c r="C71" s="175">
        <v>0</v>
      </c>
      <c r="D71" s="176"/>
      <c r="E71" s="176"/>
      <c r="F71" s="175">
        <v>2172.8200000000002</v>
      </c>
      <c r="G71" s="175"/>
      <c r="H71" s="179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180" t="s">
        <v>172</v>
      </c>
      <c r="B72" s="181" t="s">
        <v>173</v>
      </c>
      <c r="C72" s="179">
        <f>+C73</f>
        <v>0</v>
      </c>
      <c r="D72" s="177"/>
      <c r="E72" s="177"/>
      <c r="F72" s="179">
        <f>+F73</f>
        <v>71530</v>
      </c>
      <c r="G72" s="179" t="e">
        <f t="shared" si="0"/>
        <v>#DIV/0!</v>
      </c>
      <c r="H72" s="179"/>
      <c r="I72" s="169"/>
      <c r="J72" s="169"/>
      <c r="K72" s="169"/>
      <c r="L72" s="169"/>
      <c r="M72" s="169"/>
      <c r="N72" s="169"/>
      <c r="O72" s="169"/>
    </row>
    <row r="73" spans="1:15" ht="25.5" x14ac:dyDescent="0.2">
      <c r="A73" s="69" t="s">
        <v>174</v>
      </c>
      <c r="B73" s="67" t="s">
        <v>173</v>
      </c>
      <c r="C73" s="64">
        <v>0</v>
      </c>
      <c r="D73" s="176"/>
      <c r="E73" s="176"/>
      <c r="F73" s="175">
        <v>71530</v>
      </c>
      <c r="G73" s="175" t="e">
        <f t="shared" si="0"/>
        <v>#DIV/0!</v>
      </c>
      <c r="H73" s="179"/>
      <c r="I73" s="66"/>
      <c r="J73" s="66"/>
      <c r="K73" s="66"/>
      <c r="L73" s="66"/>
      <c r="M73" s="66"/>
      <c r="N73" s="66"/>
      <c r="O73" s="66"/>
    </row>
    <row r="74" spans="1:15" x14ac:dyDescent="0.2">
      <c r="A74" s="182" t="s">
        <v>175</v>
      </c>
      <c r="B74" s="183" t="s">
        <v>176</v>
      </c>
      <c r="C74" s="179">
        <f>+C75+C77+C79+C81+C84+C86</f>
        <v>1000</v>
      </c>
      <c r="D74" s="161">
        <v>677477</v>
      </c>
      <c r="E74" s="161"/>
      <c r="F74" s="179">
        <f>+F75+F77+F79+F81+F84+F86</f>
        <v>114396.19</v>
      </c>
      <c r="G74" s="179">
        <f t="shared" ref="G74:G137" si="1">+F74/C74*100</f>
        <v>11439.619000000001</v>
      </c>
      <c r="H74" s="179">
        <f>+F74/D74*100</f>
        <v>16.885619733216036</v>
      </c>
      <c r="I74" s="169"/>
      <c r="J74" s="169"/>
      <c r="K74" s="169"/>
      <c r="L74" s="169"/>
      <c r="M74" s="169"/>
      <c r="N74" s="169"/>
      <c r="O74" s="169"/>
    </row>
    <row r="75" spans="1:15" x14ac:dyDescent="0.2">
      <c r="A75" s="180" t="s">
        <v>177</v>
      </c>
      <c r="B75" s="181" t="s">
        <v>178</v>
      </c>
      <c r="C75" s="179">
        <f>+C76</f>
        <v>0</v>
      </c>
      <c r="D75" s="177"/>
      <c r="E75" s="177"/>
      <c r="F75" s="179">
        <f>+F76</f>
        <v>49699.19</v>
      </c>
      <c r="G75" s="179" t="e">
        <f t="shared" si="1"/>
        <v>#DIV/0!</v>
      </c>
      <c r="H75" s="179"/>
      <c r="I75" s="169"/>
      <c r="J75" s="169"/>
      <c r="K75" s="169"/>
      <c r="L75" s="169"/>
      <c r="M75" s="169"/>
      <c r="N75" s="169"/>
      <c r="O75" s="169"/>
    </row>
    <row r="76" spans="1:15" x14ac:dyDescent="0.2">
      <c r="A76" s="69" t="s">
        <v>179</v>
      </c>
      <c r="B76" s="67" t="s">
        <v>180</v>
      </c>
      <c r="C76" s="174">
        <v>0</v>
      </c>
      <c r="D76" s="176"/>
      <c r="E76" s="176"/>
      <c r="F76" s="174">
        <v>49699.19</v>
      </c>
      <c r="G76" s="175" t="e">
        <f t="shared" si="1"/>
        <v>#DIV/0!</v>
      </c>
      <c r="H76" s="179"/>
      <c r="I76" s="66"/>
      <c r="J76" s="66"/>
      <c r="K76" s="66"/>
      <c r="L76" s="66"/>
      <c r="M76" s="66"/>
      <c r="N76" s="66"/>
      <c r="O76" s="66"/>
    </row>
    <row r="77" spans="1:15" ht="25.5" x14ac:dyDescent="0.2">
      <c r="A77" s="180" t="s">
        <v>401</v>
      </c>
      <c r="B77" s="181" t="s">
        <v>402</v>
      </c>
      <c r="C77" s="179">
        <f>+C78</f>
        <v>0</v>
      </c>
      <c r="D77" s="177"/>
      <c r="E77" s="177"/>
      <c r="F77" s="179">
        <f>+F78</f>
        <v>0</v>
      </c>
      <c r="G77" s="179" t="e">
        <f t="shared" si="1"/>
        <v>#DIV/0!</v>
      </c>
      <c r="H77" s="179"/>
      <c r="I77" s="169"/>
      <c r="J77" s="169"/>
      <c r="K77" s="169"/>
      <c r="L77" s="169"/>
      <c r="M77" s="169"/>
      <c r="N77" s="169"/>
      <c r="O77" s="169"/>
    </row>
    <row r="78" spans="1:15" ht="25.5" x14ac:dyDescent="0.2">
      <c r="A78" s="69" t="s">
        <v>403</v>
      </c>
      <c r="B78" s="67" t="s">
        <v>404</v>
      </c>
      <c r="C78" s="174">
        <v>0</v>
      </c>
      <c r="D78" s="176"/>
      <c r="E78" s="176"/>
      <c r="F78" s="174">
        <v>0</v>
      </c>
      <c r="G78" s="175" t="e">
        <f t="shared" si="1"/>
        <v>#DIV/0!</v>
      </c>
      <c r="H78" s="179"/>
      <c r="I78" s="66"/>
      <c r="J78" s="66"/>
      <c r="K78" s="66"/>
      <c r="L78" s="66"/>
      <c r="M78" s="66"/>
      <c r="N78" s="66"/>
      <c r="O78" s="66"/>
    </row>
    <row r="79" spans="1:15" x14ac:dyDescent="0.2">
      <c r="A79" s="180" t="s">
        <v>181</v>
      </c>
      <c r="B79" s="181" t="s">
        <v>182</v>
      </c>
      <c r="C79" s="179">
        <f>+C80</f>
        <v>0</v>
      </c>
      <c r="D79" s="177"/>
      <c r="E79" s="177"/>
      <c r="F79" s="179">
        <f>+F80</f>
        <v>0</v>
      </c>
      <c r="G79" s="179" t="e">
        <f t="shared" si="1"/>
        <v>#DIV/0!</v>
      </c>
      <c r="H79" s="179"/>
      <c r="I79" s="169"/>
      <c r="J79" s="169"/>
      <c r="K79" s="169"/>
      <c r="L79" s="169"/>
      <c r="M79" s="169"/>
      <c r="N79" s="169"/>
      <c r="O79" s="169"/>
    </row>
    <row r="80" spans="1:15" x14ac:dyDescent="0.2">
      <c r="A80" s="69" t="s">
        <v>183</v>
      </c>
      <c r="B80" s="67" t="s">
        <v>184</v>
      </c>
      <c r="C80" s="68">
        <v>0</v>
      </c>
      <c r="D80" s="176"/>
      <c r="E80" s="176"/>
      <c r="F80" s="174">
        <v>0</v>
      </c>
      <c r="G80" s="175" t="e">
        <f t="shared" si="1"/>
        <v>#DIV/0!</v>
      </c>
      <c r="H80" s="179"/>
      <c r="I80" s="66"/>
      <c r="J80" s="66"/>
      <c r="K80" s="66"/>
      <c r="L80" s="66"/>
      <c r="M80" s="66"/>
      <c r="N80" s="66"/>
      <c r="O80" s="66"/>
    </row>
    <row r="81" spans="1:15" x14ac:dyDescent="0.2">
      <c r="A81" s="180" t="s">
        <v>185</v>
      </c>
      <c r="B81" s="181" t="s">
        <v>186</v>
      </c>
      <c r="C81" s="179">
        <f>+C82+C83</f>
        <v>0</v>
      </c>
      <c r="D81" s="177"/>
      <c r="E81" s="177"/>
      <c r="F81" s="179">
        <f>+F82+F83</f>
        <v>0</v>
      </c>
      <c r="G81" s="179" t="e">
        <f t="shared" si="1"/>
        <v>#DIV/0!</v>
      </c>
      <c r="H81" s="179"/>
      <c r="I81" s="169"/>
      <c r="J81" s="169"/>
      <c r="K81" s="169"/>
      <c r="L81" s="169"/>
      <c r="M81" s="169"/>
      <c r="N81" s="169"/>
      <c r="O81" s="169"/>
    </row>
    <row r="82" spans="1:15" x14ac:dyDescent="0.2">
      <c r="A82" s="69" t="s">
        <v>187</v>
      </c>
      <c r="B82" s="67" t="s">
        <v>188</v>
      </c>
      <c r="C82" s="64">
        <v>0</v>
      </c>
      <c r="D82" s="176"/>
      <c r="E82" s="176"/>
      <c r="F82" s="175">
        <v>0</v>
      </c>
      <c r="G82" s="175" t="e">
        <f t="shared" si="1"/>
        <v>#DIV/0!</v>
      </c>
      <c r="H82" s="179"/>
      <c r="I82" s="66"/>
      <c r="J82" s="66"/>
      <c r="K82" s="66"/>
      <c r="L82" s="66"/>
      <c r="M82" s="66"/>
      <c r="N82" s="66"/>
      <c r="O82" s="66"/>
    </row>
    <row r="83" spans="1:15" ht="25.5" x14ac:dyDescent="0.2">
      <c r="A83" s="69" t="s">
        <v>189</v>
      </c>
      <c r="B83" s="67" t="s">
        <v>190</v>
      </c>
      <c r="C83" s="68">
        <v>0</v>
      </c>
      <c r="D83" s="176"/>
      <c r="E83" s="176"/>
      <c r="F83" s="174">
        <v>0</v>
      </c>
      <c r="G83" s="175" t="e">
        <f t="shared" si="1"/>
        <v>#DIV/0!</v>
      </c>
      <c r="H83" s="179"/>
      <c r="I83" s="66"/>
      <c r="J83" s="66"/>
      <c r="K83" s="66"/>
      <c r="L83" s="66"/>
      <c r="M83" s="66"/>
      <c r="N83" s="66"/>
      <c r="O83" s="66"/>
    </row>
    <row r="84" spans="1:15" x14ac:dyDescent="0.2">
      <c r="A84" s="180" t="s">
        <v>191</v>
      </c>
      <c r="B84" s="181" t="s">
        <v>192</v>
      </c>
      <c r="C84" s="179">
        <f>+C85</f>
        <v>0</v>
      </c>
      <c r="D84" s="177"/>
      <c r="E84" s="177"/>
      <c r="F84" s="179">
        <f>+F85</f>
        <v>0</v>
      </c>
      <c r="G84" s="179" t="e">
        <f t="shared" si="1"/>
        <v>#DIV/0!</v>
      </c>
      <c r="H84" s="179"/>
      <c r="I84" s="169"/>
      <c r="J84" s="169"/>
      <c r="K84" s="169"/>
      <c r="L84" s="169"/>
      <c r="M84" s="169"/>
      <c r="N84" s="169"/>
      <c r="O84" s="169"/>
    </row>
    <row r="85" spans="1:15" x14ac:dyDescent="0.2">
      <c r="A85" s="69" t="s">
        <v>193</v>
      </c>
      <c r="B85" s="67" t="s">
        <v>194</v>
      </c>
      <c r="C85" s="64">
        <v>0</v>
      </c>
      <c r="D85" s="176"/>
      <c r="E85" s="176"/>
      <c r="F85" s="175"/>
      <c r="G85" s="175" t="e">
        <f t="shared" si="1"/>
        <v>#DIV/0!</v>
      </c>
      <c r="H85" s="179"/>
      <c r="I85" s="66"/>
      <c r="J85" s="66"/>
      <c r="K85" s="66"/>
      <c r="L85" s="66"/>
      <c r="M85" s="66"/>
      <c r="N85" s="66"/>
      <c r="O85" s="66"/>
    </row>
    <row r="86" spans="1:15" x14ac:dyDescent="0.2">
      <c r="A86" s="180" t="s">
        <v>195</v>
      </c>
      <c r="B86" s="181" t="s">
        <v>196</v>
      </c>
      <c r="C86" s="179">
        <f>SUM(C87:C90)</f>
        <v>1000</v>
      </c>
      <c r="D86" s="177"/>
      <c r="E86" s="177"/>
      <c r="F86" s="179">
        <f>SUM(F87:F90)</f>
        <v>64697</v>
      </c>
      <c r="G86" s="179">
        <f t="shared" si="1"/>
        <v>6469.7000000000007</v>
      </c>
      <c r="H86" s="179"/>
      <c r="I86" s="169"/>
      <c r="J86" s="169"/>
      <c r="K86" s="169"/>
      <c r="L86" s="169"/>
      <c r="M86" s="169"/>
      <c r="N86" s="169"/>
      <c r="O86" s="169"/>
    </row>
    <row r="87" spans="1:15" ht="25.5" x14ac:dyDescent="0.2">
      <c r="A87" s="69" t="s">
        <v>197</v>
      </c>
      <c r="B87" s="67" t="s">
        <v>198</v>
      </c>
      <c r="C87" s="64">
        <v>1000</v>
      </c>
      <c r="D87" s="176"/>
      <c r="E87" s="176"/>
      <c r="F87" s="175">
        <v>20297</v>
      </c>
      <c r="G87" s="175">
        <f t="shared" si="1"/>
        <v>2029.7</v>
      </c>
      <c r="H87" s="179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199</v>
      </c>
      <c r="B88" s="67" t="s">
        <v>200</v>
      </c>
      <c r="C88" s="64">
        <v>0</v>
      </c>
      <c r="D88" s="176"/>
      <c r="E88" s="176"/>
      <c r="F88" s="175">
        <v>0</v>
      </c>
      <c r="G88" s="175" t="e">
        <f t="shared" si="1"/>
        <v>#DIV/0!</v>
      </c>
      <c r="H88" s="179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405</v>
      </c>
      <c r="B89" s="67" t="s">
        <v>292</v>
      </c>
      <c r="C89" s="64">
        <v>0</v>
      </c>
      <c r="D89" s="177"/>
      <c r="E89" s="177"/>
      <c r="F89" s="175">
        <v>44400</v>
      </c>
      <c r="G89" s="175" t="e">
        <f t="shared" si="1"/>
        <v>#DIV/0!</v>
      </c>
      <c r="H89" s="179"/>
      <c r="I89" s="66"/>
      <c r="J89" s="66"/>
      <c r="K89" s="66"/>
      <c r="L89" s="66"/>
      <c r="M89" s="66"/>
      <c r="N89" s="66"/>
      <c r="O89" s="66"/>
    </row>
    <row r="90" spans="1:15" ht="25.5" x14ac:dyDescent="0.2">
      <c r="A90" s="69" t="s">
        <v>201</v>
      </c>
      <c r="B90" s="67" t="s">
        <v>202</v>
      </c>
      <c r="C90" s="64">
        <v>0</v>
      </c>
      <c r="D90" s="177"/>
      <c r="E90" s="177"/>
      <c r="F90" s="175">
        <v>0</v>
      </c>
      <c r="G90" s="175" t="e">
        <f t="shared" si="1"/>
        <v>#DIV/0!</v>
      </c>
      <c r="H90" s="179"/>
      <c r="I90" s="66"/>
      <c r="J90" s="66"/>
      <c r="K90" s="66"/>
      <c r="L90" s="66"/>
      <c r="M90" s="66"/>
      <c r="N90" s="66"/>
      <c r="O90" s="66"/>
    </row>
    <row r="91" spans="1:15" ht="25.5" x14ac:dyDescent="0.2">
      <c r="A91" s="182" t="s">
        <v>203</v>
      </c>
      <c r="B91" s="183" t="s">
        <v>204</v>
      </c>
      <c r="C91" s="179">
        <f>+C92+C95</f>
        <v>370818.9</v>
      </c>
      <c r="D91" s="161">
        <v>537528</v>
      </c>
      <c r="E91" s="161"/>
      <c r="F91" s="179">
        <f>+F92+F95</f>
        <v>309778.59000000003</v>
      </c>
      <c r="G91" s="179">
        <f t="shared" si="1"/>
        <v>83.539051003063761</v>
      </c>
      <c r="H91" s="179">
        <f>+F91/D91*100</f>
        <v>57.630223913917042</v>
      </c>
      <c r="I91" s="169"/>
      <c r="J91" s="169"/>
      <c r="K91" s="169"/>
      <c r="L91" s="169"/>
      <c r="M91" s="169"/>
      <c r="N91" s="169"/>
      <c r="O91" s="169"/>
    </row>
    <row r="92" spans="1:15" x14ac:dyDescent="0.2">
      <c r="A92" s="180" t="s">
        <v>406</v>
      </c>
      <c r="B92" s="181" t="s">
        <v>407</v>
      </c>
      <c r="C92" s="179">
        <f>+C93+C94</f>
        <v>0</v>
      </c>
      <c r="D92" s="177"/>
      <c r="E92" s="177"/>
      <c r="F92" s="179">
        <f>+F93+F94</f>
        <v>0</v>
      </c>
      <c r="G92" s="179" t="e">
        <f t="shared" si="1"/>
        <v>#DIV/0!</v>
      </c>
      <c r="H92" s="179"/>
      <c r="I92" s="169"/>
      <c r="J92" s="169"/>
      <c r="K92" s="169"/>
      <c r="L92" s="169"/>
      <c r="M92" s="169"/>
      <c r="N92" s="169"/>
      <c r="O92" s="169"/>
    </row>
    <row r="93" spans="1:15" ht="25.5" x14ac:dyDescent="0.2">
      <c r="A93" s="69" t="s">
        <v>408</v>
      </c>
      <c r="B93" s="67" t="s">
        <v>409</v>
      </c>
      <c r="C93" s="64">
        <v>0</v>
      </c>
      <c r="D93" s="177"/>
      <c r="E93" s="177"/>
      <c r="F93" s="175">
        <v>0</v>
      </c>
      <c r="G93" s="175" t="e">
        <f t="shared" si="1"/>
        <v>#DIV/0!</v>
      </c>
      <c r="H93" s="179"/>
      <c r="I93" s="66"/>
      <c r="J93" s="66"/>
      <c r="K93" s="66"/>
      <c r="L93" s="66"/>
      <c r="M93" s="66"/>
      <c r="N93" s="66"/>
      <c r="O93" s="66"/>
    </row>
    <row r="94" spans="1:15" ht="25.5" x14ac:dyDescent="0.2">
      <c r="A94" s="69" t="s">
        <v>410</v>
      </c>
      <c r="B94" s="67" t="s">
        <v>411</v>
      </c>
      <c r="C94" s="64">
        <v>0</v>
      </c>
      <c r="D94" s="177"/>
      <c r="E94" s="177"/>
      <c r="F94" s="175">
        <v>0</v>
      </c>
      <c r="G94" s="175" t="e">
        <f t="shared" si="1"/>
        <v>#DIV/0!</v>
      </c>
      <c r="H94" s="179"/>
      <c r="I94" s="66"/>
      <c r="J94" s="66"/>
      <c r="K94" s="66"/>
      <c r="L94" s="66"/>
      <c r="M94" s="66"/>
      <c r="N94" s="66"/>
      <c r="O94" s="66"/>
    </row>
    <row r="95" spans="1:15" x14ac:dyDescent="0.2">
      <c r="A95" s="180" t="s">
        <v>205</v>
      </c>
      <c r="B95" s="181" t="s">
        <v>206</v>
      </c>
      <c r="C95" s="179">
        <f>SUM(C96:C98)</f>
        <v>370818.9</v>
      </c>
      <c r="D95" s="177"/>
      <c r="E95" s="177"/>
      <c r="F95" s="179">
        <f>SUM(F96:F98)</f>
        <v>309778.59000000003</v>
      </c>
      <c r="G95" s="179">
        <f t="shared" si="1"/>
        <v>83.539051003063761</v>
      </c>
      <c r="H95" s="179"/>
      <c r="I95" s="169"/>
      <c r="J95" s="169"/>
      <c r="K95" s="169"/>
      <c r="L95" s="169"/>
      <c r="M95" s="169"/>
      <c r="N95" s="169"/>
      <c r="O95" s="169"/>
    </row>
    <row r="96" spans="1:15" x14ac:dyDescent="0.2">
      <c r="A96" s="69" t="s">
        <v>207</v>
      </c>
      <c r="B96" s="67" t="s">
        <v>208</v>
      </c>
      <c r="C96" s="175">
        <v>370818.9</v>
      </c>
      <c r="D96" s="177"/>
      <c r="E96" s="177"/>
      <c r="F96" s="175">
        <v>309778.59000000003</v>
      </c>
      <c r="G96" s="175">
        <f t="shared" si="1"/>
        <v>83.539051003063761</v>
      </c>
      <c r="H96" s="179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412</v>
      </c>
      <c r="B97" s="67" t="s">
        <v>413</v>
      </c>
      <c r="C97" s="175">
        <v>0</v>
      </c>
      <c r="D97" s="177"/>
      <c r="E97" s="177"/>
      <c r="F97" s="175">
        <v>0</v>
      </c>
      <c r="G97" s="175" t="e">
        <f t="shared" si="1"/>
        <v>#DIV/0!</v>
      </c>
      <c r="H97" s="179"/>
      <c r="I97" s="66"/>
      <c r="J97" s="66"/>
      <c r="K97" s="66"/>
      <c r="L97" s="66"/>
      <c r="M97" s="66"/>
      <c r="N97" s="66"/>
      <c r="O97" s="66"/>
    </row>
    <row r="98" spans="1:15" x14ac:dyDescent="0.2">
      <c r="A98" s="69" t="s">
        <v>414</v>
      </c>
      <c r="B98" s="67" t="s">
        <v>415</v>
      </c>
      <c r="C98" s="175">
        <v>0</v>
      </c>
      <c r="D98" s="177"/>
      <c r="E98" s="177"/>
      <c r="F98" s="175">
        <v>0</v>
      </c>
      <c r="G98" s="175" t="e">
        <f t="shared" si="1"/>
        <v>#DIV/0!</v>
      </c>
      <c r="H98" s="179"/>
      <c r="I98" s="66"/>
      <c r="J98" s="66"/>
      <c r="K98" s="66"/>
      <c r="L98" s="66"/>
      <c r="M98" s="66"/>
      <c r="N98" s="66"/>
      <c r="O98" s="66"/>
    </row>
    <row r="99" spans="1:15" x14ac:dyDescent="0.2">
      <c r="A99" s="182" t="s">
        <v>209</v>
      </c>
      <c r="B99" s="183" t="s">
        <v>210</v>
      </c>
      <c r="C99" s="179">
        <f>+C100+C104+C108</f>
        <v>212464.52</v>
      </c>
      <c r="D99" s="161">
        <v>2000</v>
      </c>
      <c r="E99" s="161"/>
      <c r="F99" s="179">
        <f>+F100+F104+F108</f>
        <v>0</v>
      </c>
      <c r="G99" s="179">
        <f t="shared" si="1"/>
        <v>0</v>
      </c>
      <c r="H99" s="179">
        <f>+F99/D99*100</f>
        <v>0</v>
      </c>
      <c r="I99" s="169"/>
      <c r="J99" s="169"/>
      <c r="K99" s="169"/>
      <c r="L99" s="169"/>
      <c r="M99" s="169"/>
      <c r="N99" s="169"/>
      <c r="O99" s="169"/>
    </row>
    <row r="100" spans="1:15" x14ac:dyDescent="0.2">
      <c r="A100" s="180" t="s">
        <v>211</v>
      </c>
      <c r="B100" s="181" t="s">
        <v>212</v>
      </c>
      <c r="C100" s="179">
        <f>SUM(C101:C103)</f>
        <v>212464.52</v>
      </c>
      <c r="D100" s="177"/>
      <c r="E100" s="177"/>
      <c r="F100" s="179">
        <f>SUM(F101:F103)</f>
        <v>0</v>
      </c>
      <c r="G100" s="179">
        <f t="shared" si="1"/>
        <v>0</v>
      </c>
      <c r="H100" s="179"/>
      <c r="I100" s="169"/>
      <c r="J100" s="169"/>
      <c r="K100" s="169"/>
      <c r="L100" s="169"/>
      <c r="M100" s="169"/>
      <c r="N100" s="169"/>
      <c r="O100" s="169"/>
    </row>
    <row r="101" spans="1:15" x14ac:dyDescent="0.2">
      <c r="A101" s="69" t="s">
        <v>213</v>
      </c>
      <c r="B101" s="67" t="s">
        <v>214</v>
      </c>
      <c r="C101" s="175">
        <v>400</v>
      </c>
      <c r="D101" s="177"/>
      <c r="E101" s="177"/>
      <c r="F101" s="175">
        <v>0</v>
      </c>
      <c r="G101" s="175">
        <f t="shared" si="1"/>
        <v>0</v>
      </c>
      <c r="H101" s="179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416</v>
      </c>
      <c r="B102" s="67" t="s">
        <v>417</v>
      </c>
      <c r="C102" s="175">
        <v>0</v>
      </c>
      <c r="D102" s="177"/>
      <c r="E102" s="177"/>
      <c r="F102" s="175">
        <v>0</v>
      </c>
      <c r="G102" s="175" t="e">
        <f t="shared" si="1"/>
        <v>#DIV/0!</v>
      </c>
      <c r="H102" s="179"/>
      <c r="I102" s="66"/>
      <c r="J102" s="66"/>
      <c r="K102" s="66"/>
      <c r="L102" s="66"/>
      <c r="M102" s="66"/>
      <c r="N102" s="66"/>
      <c r="O102" s="66"/>
    </row>
    <row r="103" spans="1:15" x14ac:dyDescent="0.2">
      <c r="A103" s="69" t="s">
        <v>215</v>
      </c>
      <c r="B103" s="67" t="s">
        <v>216</v>
      </c>
      <c r="C103" s="175">
        <v>212064.52</v>
      </c>
      <c r="D103" s="177"/>
      <c r="E103" s="177"/>
      <c r="F103" s="175">
        <v>0</v>
      </c>
      <c r="G103" s="175">
        <f t="shared" si="1"/>
        <v>0</v>
      </c>
      <c r="H103" s="179"/>
      <c r="I103" s="66"/>
      <c r="J103" s="66"/>
      <c r="K103" s="66"/>
      <c r="L103" s="66"/>
      <c r="M103" s="66"/>
      <c r="N103" s="66"/>
      <c r="O103" s="66"/>
    </row>
    <row r="104" spans="1:15" x14ac:dyDescent="0.2">
      <c r="A104" s="180" t="s">
        <v>217</v>
      </c>
      <c r="B104" s="181" t="s">
        <v>218</v>
      </c>
      <c r="C104" s="179">
        <f>SUM(C105:C107)</f>
        <v>0</v>
      </c>
      <c r="D104" s="177"/>
      <c r="E104" s="177"/>
      <c r="F104" s="179">
        <f>SUM(F105:F107)</f>
        <v>0</v>
      </c>
      <c r="G104" s="179" t="e">
        <f t="shared" si="1"/>
        <v>#DIV/0!</v>
      </c>
      <c r="H104" s="179"/>
      <c r="I104" s="169"/>
      <c r="J104" s="169"/>
      <c r="K104" s="169"/>
      <c r="L104" s="169"/>
      <c r="M104" s="169"/>
      <c r="N104" s="169"/>
      <c r="O104" s="169"/>
    </row>
    <row r="105" spans="1:15" x14ac:dyDescent="0.2">
      <c r="A105" s="69" t="s">
        <v>219</v>
      </c>
      <c r="B105" s="67" t="s">
        <v>220</v>
      </c>
      <c r="C105" s="64">
        <v>0</v>
      </c>
      <c r="D105" s="177"/>
      <c r="E105" s="177"/>
      <c r="F105" s="64">
        <v>0</v>
      </c>
      <c r="G105" s="175" t="e">
        <f t="shared" si="1"/>
        <v>#DIV/0!</v>
      </c>
      <c r="H105" s="179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418</v>
      </c>
      <c r="B106" s="67" t="s">
        <v>419</v>
      </c>
      <c r="C106" s="64">
        <v>0</v>
      </c>
      <c r="D106" s="177"/>
      <c r="E106" s="177"/>
      <c r="F106" s="64">
        <v>0</v>
      </c>
      <c r="G106" s="175" t="e">
        <f t="shared" si="1"/>
        <v>#DIV/0!</v>
      </c>
      <c r="H106" s="179"/>
      <c r="I106" s="66"/>
      <c r="J106" s="66"/>
      <c r="K106" s="66"/>
      <c r="L106" s="66"/>
      <c r="M106" s="66"/>
      <c r="N106" s="66"/>
      <c r="O106" s="66"/>
    </row>
    <row r="107" spans="1:15" x14ac:dyDescent="0.2">
      <c r="A107" s="69" t="s">
        <v>221</v>
      </c>
      <c r="B107" s="67" t="s">
        <v>222</v>
      </c>
      <c r="C107" s="64">
        <v>0</v>
      </c>
      <c r="D107" s="177"/>
      <c r="E107" s="177"/>
      <c r="F107" s="64">
        <v>0</v>
      </c>
      <c r="G107" s="175" t="e">
        <f t="shared" si="1"/>
        <v>#DIV/0!</v>
      </c>
      <c r="H107" s="179"/>
      <c r="I107" s="66"/>
      <c r="J107" s="66"/>
      <c r="K107" s="66"/>
      <c r="L107" s="66"/>
      <c r="M107" s="66"/>
      <c r="N107" s="66"/>
      <c r="O107" s="66"/>
    </row>
    <row r="108" spans="1:15" x14ac:dyDescent="0.2">
      <c r="A108" s="180" t="s">
        <v>223</v>
      </c>
      <c r="B108" s="181" t="s">
        <v>224</v>
      </c>
      <c r="C108" s="179">
        <f>SUM(C109:C113)</f>
        <v>0</v>
      </c>
      <c r="D108" s="177"/>
      <c r="E108" s="177"/>
      <c r="F108" s="179">
        <f>SUM(F109:F113)</f>
        <v>0</v>
      </c>
      <c r="G108" s="179" t="e">
        <f t="shared" si="1"/>
        <v>#DIV/0!</v>
      </c>
      <c r="H108" s="179"/>
      <c r="I108" s="169"/>
      <c r="J108" s="169"/>
      <c r="K108" s="169"/>
      <c r="L108" s="169"/>
      <c r="M108" s="169"/>
      <c r="N108" s="169"/>
      <c r="O108" s="169"/>
    </row>
    <row r="109" spans="1:15" x14ac:dyDescent="0.2">
      <c r="A109" s="69" t="s">
        <v>420</v>
      </c>
      <c r="B109" s="67" t="s">
        <v>421</v>
      </c>
      <c r="C109" s="64">
        <v>0</v>
      </c>
      <c r="D109" s="177"/>
      <c r="E109" s="177"/>
      <c r="F109" s="64">
        <v>0</v>
      </c>
      <c r="G109" s="175" t="e">
        <f t="shared" si="1"/>
        <v>#DIV/0!</v>
      </c>
      <c r="H109" s="179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422</v>
      </c>
      <c r="B110" s="67" t="s">
        <v>423</v>
      </c>
      <c r="C110" s="64">
        <v>0</v>
      </c>
      <c r="D110" s="177"/>
      <c r="E110" s="177"/>
      <c r="F110" s="64">
        <v>0</v>
      </c>
      <c r="G110" s="175" t="e">
        <f t="shared" si="1"/>
        <v>#DIV/0!</v>
      </c>
      <c r="H110" s="179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424</v>
      </c>
      <c r="B111" s="67" t="s">
        <v>425</v>
      </c>
      <c r="C111" s="64">
        <v>0</v>
      </c>
      <c r="D111" s="177"/>
      <c r="E111" s="177"/>
      <c r="F111" s="64">
        <v>0</v>
      </c>
      <c r="G111" s="175" t="e">
        <f t="shared" si="1"/>
        <v>#DIV/0!</v>
      </c>
      <c r="H111" s="179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225</v>
      </c>
      <c r="B112" s="67" t="s">
        <v>226</v>
      </c>
      <c r="C112" s="64">
        <v>0</v>
      </c>
      <c r="D112" s="177"/>
      <c r="E112" s="177"/>
      <c r="F112" s="64">
        <v>0</v>
      </c>
      <c r="G112" s="175" t="e">
        <f t="shared" si="1"/>
        <v>#DIV/0!</v>
      </c>
      <c r="H112" s="179"/>
      <c r="I112" s="66"/>
      <c r="J112" s="66"/>
      <c r="K112" s="66"/>
      <c r="L112" s="66"/>
      <c r="M112" s="66"/>
      <c r="N112" s="66"/>
      <c r="O112" s="66"/>
    </row>
    <row r="113" spans="1:15" x14ac:dyDescent="0.2">
      <c r="A113" s="69" t="s">
        <v>426</v>
      </c>
      <c r="B113" s="67" t="s">
        <v>333</v>
      </c>
      <c r="C113" s="64">
        <v>0</v>
      </c>
      <c r="D113" s="177"/>
      <c r="E113" s="177"/>
      <c r="F113" s="64">
        <v>0</v>
      </c>
      <c r="G113" s="175" t="e">
        <f t="shared" si="1"/>
        <v>#DIV/0!</v>
      </c>
      <c r="H113" s="179"/>
      <c r="I113" s="66"/>
      <c r="J113" s="66"/>
      <c r="K113" s="66"/>
      <c r="L113" s="66"/>
      <c r="M113" s="66"/>
      <c r="N113" s="66"/>
      <c r="O113" s="66"/>
    </row>
    <row r="114" spans="1:15" x14ac:dyDescent="0.2">
      <c r="A114" s="194" t="s">
        <v>57</v>
      </c>
      <c r="B114" s="195" t="s">
        <v>227</v>
      </c>
      <c r="C114" s="196">
        <f>+C115+C122+C149+C152+C155</f>
        <v>383265.4</v>
      </c>
      <c r="D114" s="197">
        <f>+D115+D122+D149+D152+D155</f>
        <v>1109633</v>
      </c>
      <c r="E114" s="197">
        <f>+E115+E122+E149+E152+E155</f>
        <v>0</v>
      </c>
      <c r="F114" s="196">
        <f>+F115+F122+F149+F152+F155</f>
        <v>929436.78999999992</v>
      </c>
      <c r="G114" s="196">
        <f t="shared" si="1"/>
        <v>242.50474736305438</v>
      </c>
      <c r="H114" s="196">
        <f>+F114/D114*100</f>
        <v>83.7607380097744</v>
      </c>
      <c r="I114" s="166"/>
      <c r="J114" s="166"/>
      <c r="K114" s="166"/>
      <c r="L114" s="166"/>
      <c r="M114" s="166"/>
      <c r="N114" s="166"/>
      <c r="O114" s="166"/>
    </row>
    <row r="115" spans="1:15" x14ac:dyDescent="0.2">
      <c r="A115" s="182" t="s">
        <v>59</v>
      </c>
      <c r="B115" s="183" t="s">
        <v>228</v>
      </c>
      <c r="C115" s="179">
        <f>+C116+C118</f>
        <v>0</v>
      </c>
      <c r="D115" s="161">
        <v>0</v>
      </c>
      <c r="E115" s="161"/>
      <c r="F115" s="179">
        <f>+F116+F118</f>
        <v>0</v>
      </c>
      <c r="G115" s="179" t="e">
        <f t="shared" si="1"/>
        <v>#DIV/0!</v>
      </c>
      <c r="H115" s="179" t="e">
        <f>+F115/D115*100</f>
        <v>#DIV/0!</v>
      </c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180" t="s">
        <v>427</v>
      </c>
      <c r="B116" s="181" t="s">
        <v>428</v>
      </c>
      <c r="C116" s="179">
        <f>+C117</f>
        <v>0</v>
      </c>
      <c r="D116" s="177"/>
      <c r="E116" s="177"/>
      <c r="F116" s="179">
        <f>+F117</f>
        <v>0</v>
      </c>
      <c r="G116" s="179" t="e">
        <f t="shared" si="1"/>
        <v>#DIV/0!</v>
      </c>
      <c r="H116" s="179"/>
      <c r="I116" s="169"/>
      <c r="J116" s="169"/>
      <c r="K116" s="169"/>
      <c r="L116" s="169"/>
      <c r="M116" s="169"/>
      <c r="N116" s="169"/>
      <c r="O116" s="169"/>
    </row>
    <row r="117" spans="1:15" x14ac:dyDescent="0.2">
      <c r="A117" s="69" t="s">
        <v>429</v>
      </c>
      <c r="B117" s="67" t="s">
        <v>344</v>
      </c>
      <c r="C117" s="64">
        <v>0</v>
      </c>
      <c r="D117" s="177"/>
      <c r="E117" s="177"/>
      <c r="F117" s="175"/>
      <c r="G117" s="175" t="e">
        <f t="shared" si="1"/>
        <v>#DIV/0!</v>
      </c>
      <c r="H117" s="179"/>
      <c r="I117" s="66"/>
      <c r="J117" s="66"/>
      <c r="K117" s="66"/>
      <c r="L117" s="66"/>
      <c r="M117" s="66"/>
      <c r="N117" s="66"/>
      <c r="O117" s="66"/>
    </row>
    <row r="118" spans="1:15" x14ac:dyDescent="0.2">
      <c r="A118" s="180" t="s">
        <v>229</v>
      </c>
      <c r="B118" s="181" t="s">
        <v>230</v>
      </c>
      <c r="C118" s="179"/>
      <c r="D118" s="177"/>
      <c r="E118" s="177"/>
      <c r="F118" s="179">
        <f>+F119+F120+F121</f>
        <v>0</v>
      </c>
      <c r="G118" s="179" t="e">
        <f t="shared" si="1"/>
        <v>#DIV/0!</v>
      </c>
      <c r="H118" s="179"/>
      <c r="I118" s="169"/>
      <c r="J118" s="169"/>
      <c r="K118" s="169"/>
      <c r="L118" s="169"/>
      <c r="M118" s="169"/>
      <c r="N118" s="169"/>
      <c r="O118" s="169"/>
    </row>
    <row r="119" spans="1:15" x14ac:dyDescent="0.2">
      <c r="A119" s="69" t="s">
        <v>231</v>
      </c>
      <c r="B119" s="67" t="s">
        <v>232</v>
      </c>
      <c r="C119" s="64">
        <v>0</v>
      </c>
      <c r="D119" s="177"/>
      <c r="E119" s="177"/>
      <c r="F119" s="175"/>
      <c r="G119" s="175" t="e">
        <f t="shared" si="1"/>
        <v>#DIV/0!</v>
      </c>
      <c r="H119" s="179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430</v>
      </c>
      <c r="B120" s="67" t="s">
        <v>348</v>
      </c>
      <c r="C120" s="64">
        <v>0</v>
      </c>
      <c r="D120" s="177"/>
      <c r="E120" s="177"/>
      <c r="F120" s="175"/>
      <c r="G120" s="175" t="e">
        <f t="shared" si="1"/>
        <v>#DIV/0!</v>
      </c>
      <c r="H120" s="179"/>
      <c r="I120" s="66"/>
      <c r="J120" s="66"/>
      <c r="K120" s="66"/>
      <c r="L120" s="66"/>
      <c r="M120" s="66"/>
      <c r="N120" s="66"/>
      <c r="O120" s="66"/>
    </row>
    <row r="121" spans="1:15" x14ac:dyDescent="0.2">
      <c r="A121" s="69" t="s">
        <v>431</v>
      </c>
      <c r="B121" s="67" t="s">
        <v>432</v>
      </c>
      <c r="C121" s="64">
        <v>0</v>
      </c>
      <c r="D121" s="177"/>
      <c r="E121" s="177"/>
      <c r="F121" s="175"/>
      <c r="G121" s="175" t="e">
        <f t="shared" si="1"/>
        <v>#DIV/0!</v>
      </c>
      <c r="H121" s="179"/>
      <c r="I121" s="66"/>
      <c r="J121" s="66"/>
      <c r="K121" s="66"/>
      <c r="L121" s="66"/>
      <c r="M121" s="66"/>
      <c r="N121" s="66"/>
      <c r="O121" s="66"/>
    </row>
    <row r="122" spans="1:15" x14ac:dyDescent="0.2">
      <c r="A122" s="182" t="s">
        <v>233</v>
      </c>
      <c r="B122" s="183" t="s">
        <v>234</v>
      </c>
      <c r="C122" s="179">
        <f>+C123+C127+C135+C138+C142+C145</f>
        <v>376890.4</v>
      </c>
      <c r="D122" s="161">
        <v>1059633</v>
      </c>
      <c r="E122" s="161"/>
      <c r="F122" s="179">
        <f>+F123+F127+F135+F138+F142+F145</f>
        <v>729619.58</v>
      </c>
      <c r="G122" s="179">
        <f t="shared" si="1"/>
        <v>193.58932464185872</v>
      </c>
      <c r="H122" s="179">
        <f>+F122/D122*100</f>
        <v>68.855875572014085</v>
      </c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180" t="s">
        <v>235</v>
      </c>
      <c r="B123" s="181" t="s">
        <v>236</v>
      </c>
      <c r="C123" s="179">
        <f>SUM(C124:C126)</f>
        <v>0</v>
      </c>
      <c r="D123" s="177"/>
      <c r="E123" s="177"/>
      <c r="F123" s="179">
        <f>SUM(F124:F126)</f>
        <v>0</v>
      </c>
      <c r="G123" s="179" t="e">
        <f t="shared" si="1"/>
        <v>#DIV/0!</v>
      </c>
      <c r="H123" s="179"/>
      <c r="I123" s="169"/>
      <c r="J123" s="169"/>
      <c r="K123" s="169"/>
      <c r="L123" s="169"/>
      <c r="M123" s="169"/>
      <c r="N123" s="169"/>
      <c r="O123" s="169"/>
    </row>
    <row r="124" spans="1:15" x14ac:dyDescent="0.2">
      <c r="A124" s="69" t="s">
        <v>433</v>
      </c>
      <c r="B124" s="67" t="s">
        <v>354</v>
      </c>
      <c r="C124" s="64">
        <v>0</v>
      </c>
      <c r="D124" s="177"/>
      <c r="E124" s="177"/>
      <c r="F124" s="175"/>
      <c r="G124" s="175" t="e">
        <f t="shared" si="1"/>
        <v>#DIV/0!</v>
      </c>
      <c r="H124" s="179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237</v>
      </c>
      <c r="B125" s="67" t="s">
        <v>238</v>
      </c>
      <c r="C125" s="64">
        <v>0</v>
      </c>
      <c r="D125" s="177"/>
      <c r="E125" s="177"/>
      <c r="F125" s="175"/>
      <c r="G125" s="175" t="e">
        <f t="shared" si="1"/>
        <v>#DIV/0!</v>
      </c>
      <c r="H125" s="179"/>
      <c r="I125" s="66"/>
      <c r="J125" s="66"/>
      <c r="K125" s="66"/>
      <c r="L125" s="66"/>
      <c r="M125" s="66"/>
      <c r="N125" s="66"/>
      <c r="O125" s="66"/>
    </row>
    <row r="126" spans="1:15" x14ac:dyDescent="0.2">
      <c r="A126" s="69" t="s">
        <v>434</v>
      </c>
      <c r="B126" s="67" t="s">
        <v>435</v>
      </c>
      <c r="C126" s="64">
        <v>0</v>
      </c>
      <c r="D126" s="177"/>
      <c r="E126" s="177"/>
      <c r="F126" s="175"/>
      <c r="G126" s="175" t="e">
        <f t="shared" si="1"/>
        <v>#DIV/0!</v>
      </c>
      <c r="H126" s="179"/>
      <c r="I126" s="66"/>
      <c r="J126" s="66"/>
      <c r="K126" s="66"/>
      <c r="L126" s="66"/>
      <c r="M126" s="66"/>
      <c r="N126" s="66"/>
      <c r="O126" s="66"/>
    </row>
    <row r="127" spans="1:15" x14ac:dyDescent="0.2">
      <c r="A127" s="180" t="s">
        <v>239</v>
      </c>
      <c r="B127" s="181" t="s">
        <v>240</v>
      </c>
      <c r="C127" s="179">
        <f>SUM(C128:C134)</f>
        <v>37158.800000000003</v>
      </c>
      <c r="D127" s="177"/>
      <c r="E127" s="177"/>
      <c r="F127" s="179">
        <f>SUM(F128:F134)</f>
        <v>729619.58</v>
      </c>
      <c r="G127" s="179">
        <f t="shared" si="1"/>
        <v>1963.5176055200918</v>
      </c>
      <c r="H127" s="179"/>
      <c r="I127" s="169"/>
      <c r="J127" s="169"/>
      <c r="K127" s="169"/>
      <c r="L127" s="169"/>
      <c r="M127" s="169"/>
      <c r="N127" s="169"/>
      <c r="O127" s="169"/>
    </row>
    <row r="128" spans="1:15" x14ac:dyDescent="0.2">
      <c r="A128" s="69" t="s">
        <v>241</v>
      </c>
      <c r="B128" s="67" t="s">
        <v>242</v>
      </c>
      <c r="C128" s="64">
        <v>21671.74</v>
      </c>
      <c r="D128" s="177"/>
      <c r="E128" s="177"/>
      <c r="F128" s="175">
        <v>152296.9</v>
      </c>
      <c r="G128" s="175">
        <f t="shared" si="1"/>
        <v>702.74421896903516</v>
      </c>
      <c r="H128" s="179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436</v>
      </c>
      <c r="B129" s="67" t="s">
        <v>437</v>
      </c>
      <c r="C129" s="64">
        <v>2004.2</v>
      </c>
      <c r="D129" s="177"/>
      <c r="E129" s="177"/>
      <c r="F129" s="175">
        <v>2853.1</v>
      </c>
      <c r="G129" s="175">
        <f t="shared" si="1"/>
        <v>142.3560522901906</v>
      </c>
      <c r="H129" s="179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438</v>
      </c>
      <c r="B130" s="67" t="s">
        <v>439</v>
      </c>
      <c r="C130" s="64">
        <v>123.29</v>
      </c>
      <c r="D130" s="177"/>
      <c r="E130" s="177"/>
      <c r="F130" s="175">
        <v>0</v>
      </c>
      <c r="G130" s="175">
        <f t="shared" si="1"/>
        <v>0</v>
      </c>
      <c r="H130" s="179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243</v>
      </c>
      <c r="B131" s="67" t="s">
        <v>244</v>
      </c>
      <c r="C131" s="64">
        <v>497.5</v>
      </c>
      <c r="D131" s="177"/>
      <c r="E131" s="177"/>
      <c r="F131" s="175">
        <v>304659.59999999998</v>
      </c>
      <c r="G131" s="175">
        <f t="shared" si="1"/>
        <v>61238.110552763814</v>
      </c>
      <c r="H131" s="179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440</v>
      </c>
      <c r="B132" s="67" t="s">
        <v>441</v>
      </c>
      <c r="C132" s="64">
        <v>12862.07</v>
      </c>
      <c r="D132" s="177"/>
      <c r="E132" s="177"/>
      <c r="F132" s="175">
        <v>269809.98</v>
      </c>
      <c r="G132" s="175">
        <f t="shared" si="1"/>
        <v>2097.7181744462596</v>
      </c>
      <c r="H132" s="179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442</v>
      </c>
      <c r="B133" s="67" t="s">
        <v>360</v>
      </c>
      <c r="C133" s="64">
        <v>0</v>
      </c>
      <c r="D133" s="177"/>
      <c r="E133" s="177"/>
      <c r="F133" s="175"/>
      <c r="G133" s="175" t="e">
        <f t="shared" si="1"/>
        <v>#DIV/0!</v>
      </c>
      <c r="H133" s="179"/>
      <c r="I133" s="66"/>
      <c r="J133" s="66"/>
      <c r="K133" s="66"/>
      <c r="L133" s="66"/>
      <c r="M133" s="66"/>
      <c r="N133" s="66"/>
      <c r="O133" s="66"/>
    </row>
    <row r="134" spans="1:15" x14ac:dyDescent="0.2">
      <c r="A134" s="69" t="s">
        <v>443</v>
      </c>
      <c r="B134" s="67" t="s">
        <v>362</v>
      </c>
      <c r="C134" s="64">
        <v>0</v>
      </c>
      <c r="D134" s="177"/>
      <c r="E134" s="177"/>
      <c r="F134" s="175"/>
      <c r="G134" s="175" t="e">
        <f t="shared" si="1"/>
        <v>#DIV/0!</v>
      </c>
      <c r="H134" s="179"/>
      <c r="I134" s="66"/>
      <c r="J134" s="66"/>
      <c r="K134" s="66"/>
      <c r="L134" s="66"/>
      <c r="M134" s="66"/>
      <c r="N134" s="66"/>
      <c r="O134" s="66"/>
    </row>
    <row r="135" spans="1:15" x14ac:dyDescent="0.2">
      <c r="A135" s="180" t="s">
        <v>444</v>
      </c>
      <c r="B135" s="181" t="s">
        <v>445</v>
      </c>
      <c r="C135" s="179">
        <f>+C136+C137</f>
        <v>338962.52</v>
      </c>
      <c r="D135" s="177"/>
      <c r="E135" s="177"/>
      <c r="F135" s="179">
        <f>+F136+F137</f>
        <v>0</v>
      </c>
      <c r="G135" s="179">
        <f t="shared" si="1"/>
        <v>0</v>
      </c>
      <c r="H135" s="179"/>
      <c r="I135" s="169"/>
      <c r="J135" s="169"/>
      <c r="K135" s="169"/>
      <c r="L135" s="169"/>
      <c r="M135" s="169"/>
      <c r="N135" s="169"/>
      <c r="O135" s="169"/>
    </row>
    <row r="136" spans="1:15" x14ac:dyDescent="0.2">
      <c r="A136" s="69" t="s">
        <v>446</v>
      </c>
      <c r="B136" s="67" t="s">
        <v>366</v>
      </c>
      <c r="C136" s="64">
        <v>338962.52</v>
      </c>
      <c r="D136" s="177"/>
      <c r="E136" s="177"/>
      <c r="F136" s="175"/>
      <c r="G136" s="175">
        <f t="shared" si="1"/>
        <v>0</v>
      </c>
      <c r="H136" s="179"/>
      <c r="I136" s="66"/>
      <c r="J136" s="66"/>
      <c r="K136" s="66"/>
      <c r="L136" s="66"/>
      <c r="M136" s="66"/>
      <c r="N136" s="66"/>
      <c r="O136" s="66"/>
    </row>
    <row r="137" spans="1:15" x14ac:dyDescent="0.2">
      <c r="A137" s="69" t="s">
        <v>447</v>
      </c>
      <c r="B137" s="67" t="s">
        <v>368</v>
      </c>
      <c r="C137" s="64">
        <v>0</v>
      </c>
      <c r="D137" s="177"/>
      <c r="E137" s="177"/>
      <c r="F137" s="175"/>
      <c r="G137" s="175" t="e">
        <f t="shared" si="1"/>
        <v>#DIV/0!</v>
      </c>
      <c r="H137" s="179"/>
      <c r="I137" s="66"/>
      <c r="J137" s="66"/>
      <c r="K137" s="66"/>
      <c r="L137" s="66"/>
      <c r="M137" s="66"/>
      <c r="N137" s="66"/>
      <c r="O137" s="66"/>
    </row>
    <row r="138" spans="1:15" x14ac:dyDescent="0.2">
      <c r="A138" s="180" t="s">
        <v>448</v>
      </c>
      <c r="B138" s="181" t="s">
        <v>449</v>
      </c>
      <c r="C138" s="179">
        <f>+C139+C140+C141</f>
        <v>769.08</v>
      </c>
      <c r="D138" s="177"/>
      <c r="E138" s="177"/>
      <c r="F138" s="179">
        <f>+F139+F140+F141</f>
        <v>0</v>
      </c>
      <c r="G138" s="179">
        <f t="shared" ref="G138:G158" si="2">+F138/C138*100</f>
        <v>0</v>
      </c>
      <c r="H138" s="179"/>
      <c r="I138" s="169"/>
      <c r="J138" s="169"/>
      <c r="K138" s="169"/>
      <c r="L138" s="169"/>
      <c r="M138" s="169"/>
      <c r="N138" s="169"/>
      <c r="O138" s="169"/>
    </row>
    <row r="139" spans="1:15" x14ac:dyDescent="0.2">
      <c r="A139" s="69" t="s">
        <v>450</v>
      </c>
      <c r="B139" s="67" t="s">
        <v>451</v>
      </c>
      <c r="C139" s="64">
        <v>769.08</v>
      </c>
      <c r="D139" s="177"/>
      <c r="E139" s="177"/>
      <c r="F139" s="175"/>
      <c r="G139" s="175">
        <f t="shared" si="2"/>
        <v>0</v>
      </c>
      <c r="H139" s="179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452</v>
      </c>
      <c r="B140" s="67" t="s">
        <v>453</v>
      </c>
      <c r="C140" s="64">
        <v>0</v>
      </c>
      <c r="D140" s="177"/>
      <c r="E140" s="177"/>
      <c r="F140" s="175"/>
      <c r="G140" s="175" t="e">
        <f t="shared" si="2"/>
        <v>#DIV/0!</v>
      </c>
      <c r="H140" s="179"/>
      <c r="I140" s="66"/>
      <c r="J140" s="66"/>
      <c r="K140" s="66"/>
      <c r="L140" s="66"/>
      <c r="M140" s="66"/>
      <c r="N140" s="66"/>
      <c r="O140" s="66"/>
    </row>
    <row r="141" spans="1:15" x14ac:dyDescent="0.2">
      <c r="A141" s="69" t="s">
        <v>454</v>
      </c>
      <c r="B141" s="67" t="s">
        <v>455</v>
      </c>
      <c r="C141" s="64">
        <v>0</v>
      </c>
      <c r="D141" s="177"/>
      <c r="E141" s="177"/>
      <c r="F141" s="175"/>
      <c r="G141" s="175" t="e">
        <f t="shared" si="2"/>
        <v>#DIV/0!</v>
      </c>
      <c r="H141" s="179"/>
      <c r="I141" s="66"/>
      <c r="J141" s="66"/>
      <c r="K141" s="66"/>
      <c r="L141" s="66"/>
      <c r="M141" s="66"/>
      <c r="N141" s="66"/>
      <c r="O141" s="66"/>
    </row>
    <row r="142" spans="1:15" x14ac:dyDescent="0.2">
      <c r="A142" s="180" t="s">
        <v>456</v>
      </c>
      <c r="B142" s="181" t="s">
        <v>457</v>
      </c>
      <c r="C142" s="179">
        <f>+C143+C144</f>
        <v>0</v>
      </c>
      <c r="D142" s="177"/>
      <c r="E142" s="177"/>
      <c r="F142" s="179">
        <f>+F143+F144</f>
        <v>0</v>
      </c>
      <c r="G142" s="179" t="e">
        <f t="shared" si="2"/>
        <v>#DIV/0!</v>
      </c>
      <c r="H142" s="179"/>
      <c r="I142" s="169"/>
      <c r="J142" s="169"/>
      <c r="K142" s="169"/>
      <c r="L142" s="169"/>
      <c r="M142" s="169"/>
      <c r="N142" s="169"/>
      <c r="O142" s="169"/>
    </row>
    <row r="143" spans="1:15" x14ac:dyDescent="0.2">
      <c r="A143" s="69" t="s">
        <v>458</v>
      </c>
      <c r="B143" s="67" t="s">
        <v>459</v>
      </c>
      <c r="C143" s="64">
        <v>0</v>
      </c>
      <c r="D143" s="177"/>
      <c r="E143" s="177"/>
      <c r="F143" s="64"/>
      <c r="G143" s="175" t="e">
        <f t="shared" si="2"/>
        <v>#DIV/0!</v>
      </c>
      <c r="H143" s="179"/>
      <c r="I143" s="66"/>
      <c r="J143" s="66"/>
      <c r="K143" s="66"/>
      <c r="L143" s="66"/>
      <c r="M143" s="66"/>
      <c r="N143" s="66"/>
      <c r="O143" s="66"/>
    </row>
    <row r="144" spans="1:15" x14ac:dyDescent="0.2">
      <c r="A144" s="69" t="s">
        <v>460</v>
      </c>
      <c r="B144" s="67" t="s">
        <v>372</v>
      </c>
      <c r="C144" s="64">
        <v>0</v>
      </c>
      <c r="D144" s="177"/>
      <c r="E144" s="177"/>
      <c r="F144" s="64"/>
      <c r="G144" s="175" t="e">
        <f t="shared" si="2"/>
        <v>#DIV/0!</v>
      </c>
      <c r="H144" s="179"/>
      <c r="I144" s="66"/>
      <c r="J144" s="66"/>
      <c r="K144" s="66"/>
      <c r="L144" s="66"/>
      <c r="M144" s="66"/>
      <c r="N144" s="66"/>
      <c r="O144" s="66"/>
    </row>
    <row r="145" spans="1:15" x14ac:dyDescent="0.2">
      <c r="A145" s="180" t="s">
        <v>245</v>
      </c>
      <c r="B145" s="181" t="s">
        <v>246</v>
      </c>
      <c r="C145" s="179">
        <f>+C146+C147+C148</f>
        <v>0</v>
      </c>
      <c r="D145" s="177"/>
      <c r="E145" s="177"/>
      <c r="F145" s="179">
        <f>+F146+F147+F148</f>
        <v>0</v>
      </c>
      <c r="G145" s="179" t="e">
        <f t="shared" si="2"/>
        <v>#DIV/0!</v>
      </c>
      <c r="H145" s="179"/>
      <c r="I145" s="169"/>
      <c r="J145" s="169"/>
      <c r="K145" s="169"/>
      <c r="L145" s="169"/>
      <c r="M145" s="169"/>
      <c r="N145" s="169"/>
      <c r="O145" s="169"/>
    </row>
    <row r="146" spans="1:15" x14ac:dyDescent="0.2">
      <c r="A146" s="69" t="s">
        <v>247</v>
      </c>
      <c r="B146" s="67" t="s">
        <v>248</v>
      </c>
      <c r="C146" s="64">
        <v>0</v>
      </c>
      <c r="D146" s="177"/>
      <c r="E146" s="177"/>
      <c r="F146" s="175"/>
      <c r="G146" s="175" t="e">
        <f t="shared" si="2"/>
        <v>#DIV/0!</v>
      </c>
      <c r="H146" s="179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461</v>
      </c>
      <c r="B147" s="67" t="s">
        <v>462</v>
      </c>
      <c r="C147" s="64">
        <v>0</v>
      </c>
      <c r="D147" s="177"/>
      <c r="E147" s="177"/>
      <c r="F147" s="175"/>
      <c r="G147" s="175" t="e">
        <f t="shared" si="2"/>
        <v>#DIV/0!</v>
      </c>
      <c r="H147" s="179"/>
      <c r="I147" s="66"/>
      <c r="J147" s="66"/>
      <c r="K147" s="66"/>
      <c r="L147" s="66"/>
      <c r="M147" s="66"/>
      <c r="N147" s="66"/>
      <c r="O147" s="66"/>
    </row>
    <row r="148" spans="1:15" x14ac:dyDescent="0.2">
      <c r="A148" s="69" t="s">
        <v>463</v>
      </c>
      <c r="B148" s="67" t="s">
        <v>464</v>
      </c>
      <c r="C148" s="64">
        <v>0</v>
      </c>
      <c r="D148" s="177"/>
      <c r="E148" s="177"/>
      <c r="F148" s="175"/>
      <c r="G148" s="175" t="e">
        <f t="shared" si="2"/>
        <v>#DIV/0!</v>
      </c>
      <c r="H148" s="179"/>
      <c r="I148" s="66"/>
      <c r="J148" s="66"/>
      <c r="K148" s="66"/>
      <c r="L148" s="66"/>
      <c r="M148" s="66"/>
      <c r="N148" s="66"/>
      <c r="O148" s="66"/>
    </row>
    <row r="149" spans="1:15" ht="25.5" x14ac:dyDescent="0.2">
      <c r="A149" s="182" t="s">
        <v>60</v>
      </c>
      <c r="B149" s="183" t="s">
        <v>465</v>
      </c>
      <c r="C149" s="179">
        <f>+C150</f>
        <v>0</v>
      </c>
      <c r="D149" s="161">
        <v>0</v>
      </c>
      <c r="E149" s="161"/>
      <c r="F149" s="179">
        <f>+F150</f>
        <v>0</v>
      </c>
      <c r="G149" s="179" t="e">
        <f t="shared" si="2"/>
        <v>#DIV/0!</v>
      </c>
      <c r="H149" s="179" t="e">
        <f>+F149/D149*100</f>
        <v>#DIV/0!</v>
      </c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180" t="s">
        <v>466</v>
      </c>
      <c r="B150" s="181" t="s">
        <v>467</v>
      </c>
      <c r="C150" s="179">
        <f>+C151</f>
        <v>0</v>
      </c>
      <c r="D150" s="177"/>
      <c r="E150" s="177"/>
      <c r="F150" s="179">
        <f>+F151</f>
        <v>0</v>
      </c>
      <c r="G150" s="179" t="e">
        <f t="shared" si="2"/>
        <v>#DIV/0!</v>
      </c>
      <c r="H150" s="179"/>
      <c r="I150" s="169"/>
      <c r="J150" s="169"/>
      <c r="K150" s="169"/>
      <c r="L150" s="169"/>
      <c r="M150" s="169"/>
      <c r="N150" s="169"/>
      <c r="O150" s="169"/>
    </row>
    <row r="151" spans="1:15" x14ac:dyDescent="0.2">
      <c r="A151" s="69" t="s">
        <v>468</v>
      </c>
      <c r="B151" s="67" t="s">
        <v>469</v>
      </c>
      <c r="C151" s="175">
        <v>0</v>
      </c>
      <c r="D151" s="177"/>
      <c r="E151" s="177"/>
      <c r="F151" s="175"/>
      <c r="G151" s="175" t="e">
        <f t="shared" si="2"/>
        <v>#DIV/0!</v>
      </c>
      <c r="H151" s="179"/>
      <c r="I151" s="66"/>
      <c r="J151" s="66"/>
      <c r="K151" s="66"/>
      <c r="L151" s="66"/>
      <c r="M151" s="66"/>
      <c r="N151" s="66"/>
      <c r="O151" s="66"/>
    </row>
    <row r="152" spans="1:15" x14ac:dyDescent="0.2">
      <c r="A152" s="182" t="s">
        <v>470</v>
      </c>
      <c r="B152" s="183" t="s">
        <v>471</v>
      </c>
      <c r="C152" s="179">
        <f>+C153</f>
        <v>0</v>
      </c>
      <c r="D152" s="161">
        <v>0</v>
      </c>
      <c r="E152" s="161"/>
      <c r="F152" s="179">
        <f>+F153</f>
        <v>0</v>
      </c>
      <c r="G152" s="179" t="e">
        <f t="shared" si="2"/>
        <v>#DIV/0!</v>
      </c>
      <c r="H152" s="179" t="e">
        <f>+F152/D152*100</f>
        <v>#DIV/0!</v>
      </c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180" t="s">
        <v>472</v>
      </c>
      <c r="B153" s="181" t="s">
        <v>473</v>
      </c>
      <c r="C153" s="179">
        <f>+C154</f>
        <v>0</v>
      </c>
      <c r="D153" s="177"/>
      <c r="E153" s="177"/>
      <c r="F153" s="179">
        <f>+F154</f>
        <v>0</v>
      </c>
      <c r="G153" s="179" t="e">
        <f t="shared" si="2"/>
        <v>#DIV/0!</v>
      </c>
      <c r="H153" s="179"/>
      <c r="I153" s="169"/>
      <c r="J153" s="169"/>
      <c r="K153" s="169"/>
      <c r="L153" s="169"/>
      <c r="M153" s="169"/>
      <c r="N153" s="169"/>
      <c r="O153" s="169"/>
    </row>
    <row r="154" spans="1:15" x14ac:dyDescent="0.2">
      <c r="A154" s="69" t="s">
        <v>474</v>
      </c>
      <c r="B154" s="67" t="s">
        <v>475</v>
      </c>
      <c r="C154" s="64">
        <v>0</v>
      </c>
      <c r="D154" s="177"/>
      <c r="E154" s="177"/>
      <c r="F154" s="64"/>
      <c r="G154" s="175" t="e">
        <f t="shared" si="2"/>
        <v>#DIV/0!</v>
      </c>
      <c r="H154" s="179"/>
      <c r="I154" s="66"/>
      <c r="J154" s="66"/>
      <c r="K154" s="66"/>
      <c r="L154" s="66"/>
      <c r="M154" s="66"/>
      <c r="N154" s="66"/>
      <c r="O154" s="66"/>
    </row>
    <row r="155" spans="1:15" x14ac:dyDescent="0.2">
      <c r="A155" s="182" t="s">
        <v>249</v>
      </c>
      <c r="B155" s="183" t="s">
        <v>250</v>
      </c>
      <c r="C155" s="179">
        <f>+C156+C158+C160+C162</f>
        <v>6375</v>
      </c>
      <c r="D155" s="161">
        <v>50000</v>
      </c>
      <c r="E155" s="161"/>
      <c r="F155" s="179">
        <f>+F156+F158+F160+F162</f>
        <v>199817.21</v>
      </c>
      <c r="G155" s="179">
        <f t="shared" si="2"/>
        <v>3134.3876078431372</v>
      </c>
      <c r="H155" s="179">
        <f>+F155/D155*100</f>
        <v>399.63441999999998</v>
      </c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180" t="s">
        <v>251</v>
      </c>
      <c r="B156" s="181" t="s">
        <v>252</v>
      </c>
      <c r="C156" s="179">
        <f>+C157</f>
        <v>6375</v>
      </c>
      <c r="D156" s="177"/>
      <c r="E156" s="177"/>
      <c r="F156" s="179">
        <f>+F157</f>
        <v>199817.21</v>
      </c>
      <c r="G156" s="179">
        <f t="shared" si="2"/>
        <v>3134.3876078431372</v>
      </c>
      <c r="H156" s="179"/>
      <c r="I156" s="169"/>
      <c r="J156" s="169"/>
      <c r="K156" s="169"/>
      <c r="L156" s="169"/>
      <c r="M156" s="169"/>
      <c r="N156" s="169"/>
      <c r="O156" s="169"/>
    </row>
    <row r="157" spans="1:15" x14ac:dyDescent="0.2">
      <c r="A157" s="69" t="s">
        <v>253</v>
      </c>
      <c r="B157" s="67" t="s">
        <v>252</v>
      </c>
      <c r="C157" s="64">
        <v>6375</v>
      </c>
      <c r="D157" s="177"/>
      <c r="E157" s="177"/>
      <c r="F157" s="64">
        <v>199817.21</v>
      </c>
      <c r="G157" s="175">
        <f t="shared" si="2"/>
        <v>3134.3876078431372</v>
      </c>
      <c r="H157" s="179"/>
      <c r="I157" s="66"/>
      <c r="J157" s="66"/>
      <c r="K157" s="66"/>
      <c r="L157" s="66"/>
      <c r="M157" s="66"/>
      <c r="N157" s="66"/>
      <c r="O157" s="66"/>
    </row>
    <row r="158" spans="1:15" x14ac:dyDescent="0.2">
      <c r="A158" s="180" t="s">
        <v>476</v>
      </c>
      <c r="B158" s="181" t="s">
        <v>477</v>
      </c>
      <c r="C158" s="179">
        <f>+C159</f>
        <v>0</v>
      </c>
      <c r="D158" s="177"/>
      <c r="E158" s="177"/>
      <c r="F158" s="179">
        <f>+F159</f>
        <v>0</v>
      </c>
      <c r="G158" s="179" t="e">
        <f t="shared" si="2"/>
        <v>#DIV/0!</v>
      </c>
      <c r="H158" s="179"/>
      <c r="I158" s="169"/>
      <c r="J158" s="169"/>
      <c r="K158" s="169"/>
      <c r="L158" s="169"/>
      <c r="M158" s="169"/>
      <c r="N158" s="169"/>
      <c r="O158" s="169"/>
    </row>
    <row r="159" spans="1:15" x14ac:dyDescent="0.2">
      <c r="A159" s="69" t="s">
        <v>478</v>
      </c>
      <c r="B159" s="67" t="s">
        <v>477</v>
      </c>
      <c r="C159" s="64">
        <v>0</v>
      </c>
      <c r="D159" s="177"/>
      <c r="E159" s="177"/>
      <c r="F159" s="64"/>
      <c r="G159" s="175" t="e">
        <f>+F159/C159*100</f>
        <v>#DIV/0!</v>
      </c>
      <c r="H159" s="179"/>
      <c r="I159" s="66"/>
      <c r="J159" s="66"/>
      <c r="K159" s="66"/>
      <c r="L159" s="66"/>
      <c r="M159" s="66"/>
      <c r="N159" s="66"/>
      <c r="O159" s="66"/>
    </row>
    <row r="160" spans="1:15" x14ac:dyDescent="0.2">
      <c r="A160" s="180" t="s">
        <v>479</v>
      </c>
      <c r="B160" s="181" t="s">
        <v>480</v>
      </c>
      <c r="C160" s="179">
        <f>+C161</f>
        <v>0</v>
      </c>
      <c r="D160" s="177"/>
      <c r="E160" s="177"/>
      <c r="F160" s="179">
        <f>+F161</f>
        <v>0</v>
      </c>
      <c r="G160" s="179" t="e">
        <f>+F160/C160*100</f>
        <v>#DIV/0!</v>
      </c>
      <c r="H160" s="179"/>
      <c r="I160" s="169"/>
      <c r="J160" s="169"/>
      <c r="K160" s="169"/>
      <c r="L160" s="169"/>
      <c r="M160" s="169"/>
      <c r="N160" s="169"/>
      <c r="O160" s="169"/>
    </row>
    <row r="161" spans="1:15" x14ac:dyDescent="0.2">
      <c r="A161" s="69" t="s">
        <v>481</v>
      </c>
      <c r="B161" s="67" t="s">
        <v>480</v>
      </c>
      <c r="C161" s="64">
        <v>0</v>
      </c>
      <c r="D161" s="177"/>
      <c r="E161" s="177"/>
      <c r="F161" s="64"/>
      <c r="G161" s="175" t="e">
        <f>+F161/C161*100</f>
        <v>#DIV/0!</v>
      </c>
      <c r="H161" s="179"/>
      <c r="I161" s="66"/>
      <c r="J161" s="66"/>
      <c r="K161" s="66"/>
      <c r="L161" s="66"/>
      <c r="M161" s="66"/>
      <c r="N161" s="66"/>
      <c r="O161" s="66"/>
    </row>
    <row r="162" spans="1:15" x14ac:dyDescent="0.2">
      <c r="A162" s="180" t="s">
        <v>482</v>
      </c>
      <c r="B162" s="181" t="s">
        <v>483</v>
      </c>
      <c r="C162" s="179">
        <f>+C163</f>
        <v>0</v>
      </c>
      <c r="D162" s="177"/>
      <c r="E162" s="177"/>
      <c r="F162" s="179">
        <f>+F163</f>
        <v>0</v>
      </c>
      <c r="G162" s="179" t="e">
        <f>+F162/C162*100</f>
        <v>#DIV/0!</v>
      </c>
      <c r="H162" s="179"/>
      <c r="I162" s="169"/>
      <c r="J162" s="169"/>
      <c r="K162" s="169"/>
      <c r="L162" s="169"/>
      <c r="M162" s="169"/>
      <c r="N162" s="169"/>
      <c r="O162" s="169"/>
    </row>
    <row r="163" spans="1:15" x14ac:dyDescent="0.2">
      <c r="A163" s="69" t="s">
        <v>484</v>
      </c>
      <c r="B163" s="67" t="s">
        <v>483</v>
      </c>
      <c r="C163" s="64">
        <v>0</v>
      </c>
      <c r="D163" s="177"/>
      <c r="E163" s="177"/>
      <c r="F163" s="64"/>
      <c r="G163" s="175" t="e">
        <f>+F163/C163*100</f>
        <v>#DIV/0!</v>
      </c>
      <c r="H163" s="179"/>
      <c r="I163" s="66"/>
      <c r="J163" s="66"/>
      <c r="K163" s="66"/>
      <c r="L163" s="66"/>
      <c r="M163" s="66"/>
      <c r="N163" s="66"/>
      <c r="O163" s="66"/>
    </row>
    <row r="164" spans="1:15" x14ac:dyDescent="0.2">
      <c r="H164" s="149"/>
    </row>
  </sheetData>
  <mergeCells count="5">
    <mergeCell ref="A5:H5"/>
    <mergeCell ref="A3:H3"/>
    <mergeCell ref="A1:H1"/>
    <mergeCell ref="A8:B8"/>
    <mergeCell ref="A7:B7"/>
  </mergeCells>
  <pageMargins left="0.25" right="0.25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topLeftCell="A4" zoomScale="124" zoomScaleNormal="124" workbookViewId="0">
      <pane xSplit="2" ySplit="6" topLeftCell="C25" activePane="bottomRight" state="frozen"/>
      <selection activeCell="A4" sqref="A4"/>
      <selection pane="topRight" activeCell="C4" sqref="C4"/>
      <selection pane="bottomLeft" activeCell="A11" sqref="A11"/>
      <selection pane="bottomRight" activeCell="K37" sqref="K3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89" t="s">
        <v>53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88" t="s">
        <v>3</v>
      </c>
      <c r="B7" s="288"/>
      <c r="C7" s="162" t="s">
        <v>541</v>
      </c>
      <c r="D7" s="162" t="s">
        <v>543</v>
      </c>
      <c r="E7" s="162" t="s">
        <v>544</v>
      </c>
      <c r="F7" s="162" t="s">
        <v>542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87">
        <v>1</v>
      </c>
      <c r="B8" s="287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8" t="s">
        <v>29</v>
      </c>
      <c r="B10" s="188" t="s">
        <v>26</v>
      </c>
      <c r="C10" s="189">
        <f>+C11+C14+C16+C18+C24+C26</f>
        <v>6543667.9199999999</v>
      </c>
      <c r="D10" s="190">
        <f>+D11+D14+D16+D18+D24+D26</f>
        <v>13788801</v>
      </c>
      <c r="E10" s="190">
        <f>+E11+E14+E16+E18+E24+E26</f>
        <v>0</v>
      </c>
      <c r="F10" s="189">
        <f>+F11+F14+F16+F18+F24+F26</f>
        <v>6093421.4300000006</v>
      </c>
      <c r="G10" s="189">
        <f>+F10/C10*100</f>
        <v>93.11935606292198</v>
      </c>
      <c r="H10" s="189" t="e">
        <f>+F10/E10*100</f>
        <v>#DIV/0!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4" t="s">
        <v>54</v>
      </c>
      <c r="B11" s="185" t="s">
        <v>55</v>
      </c>
      <c r="C11" s="186">
        <f>C12+C13</f>
        <v>4736956.8900000006</v>
      </c>
      <c r="D11" s="187">
        <f t="shared" ref="D11" si="0">+D12</f>
        <v>9929246</v>
      </c>
      <c r="E11" s="187">
        <f t="shared" ref="E11" si="1">+E12</f>
        <v>0</v>
      </c>
      <c r="F11" s="186">
        <f t="shared" ref="F11" si="2">+F12</f>
        <v>5026982.25</v>
      </c>
      <c r="G11" s="186">
        <f t="shared" ref="G11:G47" si="3">+F11/C11*100</f>
        <v>106.12260923489214</v>
      </c>
      <c r="H11" s="186" t="e">
        <f t="shared" ref="H11:H47" si="4">+F11/E11*100</f>
        <v>#DIV/0!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4684862.1500000004</v>
      </c>
      <c r="D12" s="91">
        <v>9929246</v>
      </c>
      <c r="E12" s="91"/>
      <c r="F12" s="91">
        <v>5026982.25</v>
      </c>
      <c r="G12" s="175">
        <f t="shared" si="3"/>
        <v>107.30267164851371</v>
      </c>
      <c r="H12" s="175" t="e">
        <f t="shared" si="4"/>
        <v>#DIV/0!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21">
        <v>12</v>
      </c>
      <c r="B13" s="156" t="s">
        <v>74</v>
      </c>
      <c r="C13" s="175">
        <v>52094.74</v>
      </c>
      <c r="D13" s="175"/>
      <c r="E13" s="175"/>
      <c r="F13" s="175"/>
      <c r="G13" s="175"/>
      <c r="H13" s="175"/>
      <c r="I13" s="169"/>
      <c r="J13" s="169"/>
      <c r="K13" s="169"/>
      <c r="L13" s="169"/>
      <c r="M13" s="169"/>
      <c r="N13" s="169"/>
      <c r="O13" s="169"/>
    </row>
    <row r="14" spans="1:15" x14ac:dyDescent="0.2">
      <c r="A14" s="184" t="s">
        <v>81</v>
      </c>
      <c r="B14" s="185" t="s">
        <v>485</v>
      </c>
      <c r="C14" s="186">
        <f>+C15</f>
        <v>262575.8</v>
      </c>
      <c r="D14" s="187">
        <f t="shared" ref="D14" si="5">+D15</f>
        <v>550000</v>
      </c>
      <c r="E14" s="187">
        <f t="shared" ref="E14" si="6">+E15</f>
        <v>0</v>
      </c>
      <c r="F14" s="186">
        <f t="shared" ref="F14" si="7">+F15</f>
        <v>295995.40000000002</v>
      </c>
      <c r="G14" s="186">
        <f t="shared" si="3"/>
        <v>112.7276009441845</v>
      </c>
      <c r="H14" s="186" t="e">
        <f t="shared" si="4"/>
        <v>#DIV/0!</v>
      </c>
      <c r="I14" s="148"/>
      <c r="J14" s="148"/>
      <c r="K14" s="148"/>
      <c r="L14" s="148"/>
      <c r="M14" s="166"/>
      <c r="N14" s="166"/>
      <c r="O14" s="166"/>
    </row>
    <row r="15" spans="1:15" x14ac:dyDescent="0.2">
      <c r="A15" s="92" t="s">
        <v>83</v>
      </c>
      <c r="B15" s="93" t="s">
        <v>485</v>
      </c>
      <c r="C15" s="91">
        <v>262575.8</v>
      </c>
      <c r="D15" s="94">
        <v>550000</v>
      </c>
      <c r="E15" s="94"/>
      <c r="F15" s="91">
        <v>295995.40000000002</v>
      </c>
      <c r="G15" s="175">
        <f t="shared" si="3"/>
        <v>112.7276009441845</v>
      </c>
      <c r="H15" s="175" t="e">
        <f t="shared" si="4"/>
        <v>#DIV/0!</v>
      </c>
      <c r="I15" s="88"/>
      <c r="J15" s="88"/>
      <c r="K15" s="88"/>
      <c r="L15" s="88"/>
      <c r="M15" s="88"/>
      <c r="N15" s="88"/>
      <c r="O15" s="88"/>
    </row>
    <row r="16" spans="1:15" x14ac:dyDescent="0.2">
      <c r="A16" s="184" t="s">
        <v>57</v>
      </c>
      <c r="B16" s="185" t="s">
        <v>58</v>
      </c>
      <c r="C16" s="186">
        <f>+C17</f>
        <v>333076.59999999998</v>
      </c>
      <c r="D16" s="187">
        <f t="shared" ref="D16" si="8">+D17</f>
        <v>500000</v>
      </c>
      <c r="E16" s="187">
        <f t="shared" ref="E16" si="9">+E17</f>
        <v>0</v>
      </c>
      <c r="F16" s="186">
        <f t="shared" ref="F16" si="10">+F17</f>
        <v>100030.32</v>
      </c>
      <c r="G16" s="186">
        <f t="shared" si="3"/>
        <v>30.032226821097613</v>
      </c>
      <c r="H16" s="186" t="e">
        <f t="shared" si="4"/>
        <v>#DIV/0!</v>
      </c>
      <c r="I16" s="148"/>
      <c r="J16" s="148"/>
      <c r="K16" s="148"/>
      <c r="L16" s="148"/>
      <c r="M16" s="166"/>
      <c r="N16" s="166"/>
      <c r="O16" s="166"/>
    </row>
    <row r="17" spans="1:15" x14ac:dyDescent="0.2">
      <c r="A17" s="92" t="s">
        <v>60</v>
      </c>
      <c r="B17" s="93" t="s">
        <v>61</v>
      </c>
      <c r="C17" s="91">
        <v>333076.59999999998</v>
      </c>
      <c r="D17" s="94">
        <v>500000</v>
      </c>
      <c r="E17" s="94"/>
      <c r="F17" s="91">
        <v>100030.32</v>
      </c>
      <c r="G17" s="175">
        <f t="shared" si="3"/>
        <v>30.032226821097613</v>
      </c>
      <c r="H17" s="175" t="e">
        <f t="shared" si="4"/>
        <v>#DIV/0!</v>
      </c>
      <c r="I17" s="88"/>
      <c r="J17" s="88"/>
      <c r="K17" s="88"/>
      <c r="L17" s="88"/>
      <c r="M17" s="88"/>
      <c r="N17" s="88"/>
      <c r="O17" s="88"/>
    </row>
    <row r="18" spans="1:15" x14ac:dyDescent="0.2">
      <c r="A18" s="184" t="s">
        <v>62</v>
      </c>
      <c r="B18" s="185" t="s">
        <v>63</v>
      </c>
      <c r="C18" s="186">
        <f>SUM(C19:C23)</f>
        <v>1206333.06</v>
      </c>
      <c r="D18" s="187">
        <f>SUM(D19:D23)</f>
        <v>2809555</v>
      </c>
      <c r="E18" s="187">
        <f>SUM(E19:E23)</f>
        <v>0</v>
      </c>
      <c r="F18" s="186">
        <f>SUM(F19:F23)</f>
        <v>627045.07999999996</v>
      </c>
      <c r="G18" s="186">
        <f t="shared" si="3"/>
        <v>51.97943261208475</v>
      </c>
      <c r="H18" s="186" t="e">
        <f t="shared" si="4"/>
        <v>#DIV/0!</v>
      </c>
      <c r="I18" s="148"/>
      <c r="J18" s="148"/>
      <c r="K18" s="148"/>
      <c r="L18" s="148"/>
      <c r="M18" s="166"/>
      <c r="N18" s="166"/>
      <c r="O18" s="166"/>
    </row>
    <row r="19" spans="1:15" x14ac:dyDescent="0.2">
      <c r="A19" s="92" t="s">
        <v>64</v>
      </c>
      <c r="B19" s="93" t="s">
        <v>65</v>
      </c>
      <c r="C19" s="91">
        <v>41091.82</v>
      </c>
      <c r="D19" s="94">
        <v>115193</v>
      </c>
      <c r="E19" s="94"/>
      <c r="F19" s="91">
        <v>176478.83</v>
      </c>
      <c r="G19" s="175">
        <f t="shared" si="3"/>
        <v>429.47435767021267</v>
      </c>
      <c r="H19" s="175" t="e">
        <f t="shared" si="4"/>
        <v>#DIV/0!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75</v>
      </c>
      <c r="B20" s="93" t="s">
        <v>76</v>
      </c>
      <c r="C20" s="91">
        <v>869272.34</v>
      </c>
      <c r="D20" s="94">
        <v>2073690</v>
      </c>
      <c r="E20" s="94"/>
      <c r="F20" s="91">
        <v>450566.25</v>
      </c>
      <c r="G20" s="175">
        <f t="shared" si="3"/>
        <v>51.832576428234219</v>
      </c>
      <c r="H20" s="175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66</v>
      </c>
      <c r="B21" s="93" t="s">
        <v>67</v>
      </c>
      <c r="C21" s="91">
        <v>295968.90000000002</v>
      </c>
      <c r="D21" s="94">
        <v>0</v>
      </c>
      <c r="E21" s="94"/>
      <c r="F21" s="91">
        <v>0</v>
      </c>
      <c r="G21" s="175">
        <f t="shared" si="3"/>
        <v>0</v>
      </c>
      <c r="H21" s="175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68</v>
      </c>
      <c r="B22" s="93" t="s">
        <v>69</v>
      </c>
      <c r="C22" s="91">
        <v>0</v>
      </c>
      <c r="D22" s="94">
        <v>0</v>
      </c>
      <c r="E22" s="94"/>
      <c r="F22" s="91">
        <v>0</v>
      </c>
      <c r="G22" s="175" t="e">
        <f t="shared" si="3"/>
        <v>#DIV/0!</v>
      </c>
      <c r="H22" s="175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92" t="s">
        <v>70</v>
      </c>
      <c r="B23" s="93" t="s">
        <v>71</v>
      </c>
      <c r="C23" s="91">
        <v>0</v>
      </c>
      <c r="D23" s="94">
        <v>620672</v>
      </c>
      <c r="E23" s="94"/>
      <c r="F23" s="91">
        <v>0</v>
      </c>
      <c r="G23" s="175" t="e">
        <f t="shared" si="3"/>
        <v>#DIV/0!</v>
      </c>
      <c r="H23" s="175" t="e">
        <f t="shared" si="4"/>
        <v>#DIV/0!</v>
      </c>
      <c r="I23" s="88"/>
      <c r="J23" s="88"/>
      <c r="K23" s="88"/>
      <c r="L23" s="88"/>
      <c r="M23" s="88"/>
      <c r="N23" s="88"/>
      <c r="O23" s="88"/>
    </row>
    <row r="24" spans="1:15" x14ac:dyDescent="0.2">
      <c r="A24" s="184" t="s">
        <v>30</v>
      </c>
      <c r="B24" s="185" t="s">
        <v>486</v>
      </c>
      <c r="C24" s="186">
        <f>+C25</f>
        <v>4725.57</v>
      </c>
      <c r="D24" s="187">
        <f t="shared" ref="D24" si="11">+D25</f>
        <v>0</v>
      </c>
      <c r="E24" s="187">
        <f t="shared" ref="E24" si="12">+E25</f>
        <v>0</v>
      </c>
      <c r="F24" s="186">
        <f t="shared" ref="F24" si="13">+F25</f>
        <v>43368.38</v>
      </c>
      <c r="G24" s="186">
        <f t="shared" si="3"/>
        <v>917.73860084603541</v>
      </c>
      <c r="H24" s="186" t="e">
        <f t="shared" si="4"/>
        <v>#DIV/0!</v>
      </c>
      <c r="I24" s="148"/>
      <c r="J24" s="148"/>
      <c r="K24" s="148"/>
      <c r="L24" s="148"/>
      <c r="M24" s="166"/>
      <c r="N24" s="166"/>
      <c r="O24" s="166"/>
    </row>
    <row r="25" spans="1:15" x14ac:dyDescent="0.2">
      <c r="A25" s="92" t="s">
        <v>32</v>
      </c>
      <c r="B25" s="93" t="s">
        <v>486</v>
      </c>
      <c r="C25" s="91">
        <v>4725.57</v>
      </c>
      <c r="D25" s="94">
        <v>0</v>
      </c>
      <c r="E25" s="94"/>
      <c r="F25" s="91">
        <v>43368.38</v>
      </c>
      <c r="G25" s="175">
        <f t="shared" si="3"/>
        <v>917.73860084603541</v>
      </c>
      <c r="H25" s="175" t="e">
        <f t="shared" si="4"/>
        <v>#DIV/0!</v>
      </c>
      <c r="I25" s="88"/>
      <c r="J25" s="88"/>
      <c r="K25" s="88"/>
      <c r="L25" s="88"/>
      <c r="M25" s="88"/>
      <c r="N25" s="88"/>
      <c r="O25" s="88"/>
    </row>
    <row r="26" spans="1:15" x14ac:dyDescent="0.2">
      <c r="A26" s="184" t="s">
        <v>337</v>
      </c>
      <c r="B26" s="185" t="s">
        <v>487</v>
      </c>
      <c r="C26" s="186">
        <f>+C27</f>
        <v>0</v>
      </c>
      <c r="D26" s="187">
        <f t="shared" ref="D26" si="14">+D27</f>
        <v>0</v>
      </c>
      <c r="E26" s="187">
        <f t="shared" ref="E26" si="15">+E27</f>
        <v>0</v>
      </c>
      <c r="F26" s="186">
        <f t="shared" ref="F26" si="16">+F27</f>
        <v>0</v>
      </c>
      <c r="G26" s="186" t="e">
        <f t="shared" si="3"/>
        <v>#DIV/0!</v>
      </c>
      <c r="H26" s="186" t="e">
        <f t="shared" si="4"/>
        <v>#DIV/0!</v>
      </c>
      <c r="I26" s="148"/>
      <c r="J26" s="148"/>
      <c r="K26" s="148"/>
      <c r="L26" s="148"/>
      <c r="M26" s="166"/>
      <c r="N26" s="166"/>
      <c r="O26" s="166"/>
    </row>
    <row r="27" spans="1:15" x14ac:dyDescent="0.2">
      <c r="A27" s="92" t="s">
        <v>339</v>
      </c>
      <c r="B27" s="93" t="s">
        <v>487</v>
      </c>
      <c r="C27" s="91">
        <v>0</v>
      </c>
      <c r="D27" s="94">
        <v>0</v>
      </c>
      <c r="E27" s="94"/>
      <c r="F27" s="91">
        <v>0</v>
      </c>
      <c r="G27" s="175" t="e">
        <f t="shared" si="3"/>
        <v>#DIV/0!</v>
      </c>
      <c r="H27" s="175" t="e">
        <f t="shared" si="4"/>
        <v>#DIV/0!</v>
      </c>
      <c r="I27" s="88"/>
      <c r="J27" s="88"/>
      <c r="K27" s="88"/>
      <c r="L27" s="88"/>
      <c r="M27" s="88"/>
      <c r="N27" s="88"/>
      <c r="O27" s="88"/>
    </row>
    <row r="28" spans="1:15" x14ac:dyDescent="0.2">
      <c r="A28" s="188" t="s">
        <v>72</v>
      </c>
      <c r="B28" s="188" t="s">
        <v>26</v>
      </c>
      <c r="C28" s="189">
        <f>+C29+C32+C34+C36+C42+C44+C46</f>
        <v>6417095.0599999987</v>
      </c>
      <c r="D28" s="190">
        <f>+D29+D32+D34+D36+D42+D44+D46</f>
        <v>13788801</v>
      </c>
      <c r="E28" s="190">
        <f>+E29+E32+E34+E36+E42+E44+E46</f>
        <v>0</v>
      </c>
      <c r="F28" s="189">
        <f>+F29+F32+F34+F36+F42+F44+F46</f>
        <v>8325383.8099999996</v>
      </c>
      <c r="G28" s="189">
        <f t="shared" si="3"/>
        <v>129.73757957701193</v>
      </c>
      <c r="H28" s="189" t="e">
        <f t="shared" si="4"/>
        <v>#DIV/0!</v>
      </c>
      <c r="I28" s="81"/>
      <c r="J28" s="81"/>
      <c r="K28" s="81"/>
      <c r="L28" s="81"/>
      <c r="M28" s="81"/>
      <c r="N28" s="81"/>
      <c r="O28" s="81"/>
    </row>
    <row r="29" spans="1:15" x14ac:dyDescent="0.2">
      <c r="A29" s="184" t="s">
        <v>54</v>
      </c>
      <c r="B29" s="185" t="s">
        <v>55</v>
      </c>
      <c r="C29" s="186">
        <f>+C30+C31</f>
        <v>4648854.8499999996</v>
      </c>
      <c r="D29" s="187">
        <f>+D30+D31</f>
        <v>9929246</v>
      </c>
      <c r="E29" s="187">
        <f>+E30+E31</f>
        <v>0</v>
      </c>
      <c r="F29" s="186">
        <f>+F30+F31</f>
        <v>5892895.8399999999</v>
      </c>
      <c r="G29" s="186">
        <f t="shared" si="3"/>
        <v>126.76015987033881</v>
      </c>
      <c r="H29" s="186" t="e">
        <f t="shared" si="4"/>
        <v>#DIV/0!</v>
      </c>
      <c r="I29" s="148"/>
      <c r="J29" s="148"/>
      <c r="K29" s="148"/>
      <c r="L29" s="148"/>
      <c r="M29" s="166"/>
      <c r="N29" s="166"/>
      <c r="O29" s="166"/>
    </row>
    <row r="30" spans="1:15" x14ac:dyDescent="0.2">
      <c r="A30" s="92" t="s">
        <v>56</v>
      </c>
      <c r="B30" s="93" t="s">
        <v>55</v>
      </c>
      <c r="C30" s="91">
        <v>4648854.8499999996</v>
      </c>
      <c r="D30" s="94">
        <v>9929246</v>
      </c>
      <c r="E30" s="94"/>
      <c r="F30" s="91">
        <v>5892895.8399999999</v>
      </c>
      <c r="G30" s="175">
        <f t="shared" si="3"/>
        <v>126.76015987033881</v>
      </c>
      <c r="H30" s="175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92" t="s">
        <v>73</v>
      </c>
      <c r="B31" s="93" t="s">
        <v>74</v>
      </c>
      <c r="C31" s="91">
        <v>0</v>
      </c>
      <c r="D31" s="94">
        <v>0</v>
      </c>
      <c r="E31" s="94"/>
      <c r="F31" s="91">
        <v>0</v>
      </c>
      <c r="G31" s="175" t="e">
        <f t="shared" si="3"/>
        <v>#DIV/0!</v>
      </c>
      <c r="H31" s="175" t="e">
        <f t="shared" si="4"/>
        <v>#DIV/0!</v>
      </c>
      <c r="I31" s="88"/>
      <c r="J31" s="88"/>
      <c r="K31" s="88"/>
      <c r="L31" s="88"/>
      <c r="M31" s="88"/>
      <c r="N31" s="88"/>
      <c r="O31" s="88"/>
    </row>
    <row r="32" spans="1:15" x14ac:dyDescent="0.2">
      <c r="A32" s="184" t="s">
        <v>81</v>
      </c>
      <c r="B32" s="185" t="s">
        <v>485</v>
      </c>
      <c r="C32" s="186">
        <f>+C33</f>
        <v>588746.39</v>
      </c>
      <c r="D32" s="187">
        <f t="shared" ref="D32" si="17">+D33</f>
        <v>550000</v>
      </c>
      <c r="E32" s="187">
        <f t="shared" ref="E32" si="18">+E33</f>
        <v>0</v>
      </c>
      <c r="F32" s="186">
        <f t="shared" ref="F32" si="19">+F33</f>
        <v>369861.55</v>
      </c>
      <c r="G32" s="186">
        <f t="shared" si="3"/>
        <v>62.821879892970557</v>
      </c>
      <c r="H32" s="186" t="e">
        <f t="shared" si="4"/>
        <v>#DIV/0!</v>
      </c>
      <c r="I32" s="148"/>
      <c r="J32" s="148"/>
      <c r="K32" s="148"/>
      <c r="L32" s="148"/>
      <c r="M32" s="166"/>
      <c r="N32" s="166"/>
      <c r="O32" s="166"/>
    </row>
    <row r="33" spans="1:15" x14ac:dyDescent="0.2">
      <c r="A33" s="92" t="s">
        <v>83</v>
      </c>
      <c r="B33" s="93" t="s">
        <v>485</v>
      </c>
      <c r="C33" s="91">
        <v>588746.39</v>
      </c>
      <c r="D33" s="94">
        <v>550000</v>
      </c>
      <c r="E33" s="94"/>
      <c r="F33" s="91">
        <v>369861.55</v>
      </c>
      <c r="G33" s="175">
        <f t="shared" si="3"/>
        <v>62.821879892970557</v>
      </c>
      <c r="H33" s="175" t="e">
        <f t="shared" si="4"/>
        <v>#DIV/0!</v>
      </c>
      <c r="I33" s="88"/>
      <c r="J33" s="88"/>
      <c r="K33" s="88"/>
      <c r="L33" s="88"/>
      <c r="M33" s="88"/>
      <c r="N33" s="88"/>
      <c r="O33" s="88"/>
    </row>
    <row r="34" spans="1:15" x14ac:dyDescent="0.2">
      <c r="A34" s="184" t="s">
        <v>57</v>
      </c>
      <c r="B34" s="185" t="s">
        <v>58</v>
      </c>
      <c r="C34" s="186">
        <f>+C35</f>
        <v>340726.39</v>
      </c>
      <c r="D34" s="187">
        <f t="shared" ref="D34" si="20">+D35</f>
        <v>500000</v>
      </c>
      <c r="E34" s="187">
        <f t="shared" ref="E34" si="21">+E35</f>
        <v>0</v>
      </c>
      <c r="F34" s="186">
        <f t="shared" ref="F34" si="22">+F35</f>
        <v>228230.04</v>
      </c>
      <c r="G34" s="186">
        <f t="shared" si="3"/>
        <v>66.983376309654204</v>
      </c>
      <c r="H34" s="186" t="e">
        <f t="shared" si="4"/>
        <v>#DIV/0!</v>
      </c>
      <c r="I34" s="148"/>
      <c r="J34" s="148"/>
      <c r="K34" s="148"/>
      <c r="L34" s="148"/>
      <c r="M34" s="166"/>
      <c r="N34" s="166"/>
      <c r="O34" s="166"/>
    </row>
    <row r="35" spans="1:15" x14ac:dyDescent="0.2">
      <c r="A35" s="92" t="s">
        <v>60</v>
      </c>
      <c r="B35" s="93" t="s">
        <v>61</v>
      </c>
      <c r="C35" s="91">
        <v>340726.39</v>
      </c>
      <c r="D35" s="94">
        <v>500000</v>
      </c>
      <c r="E35" s="94"/>
      <c r="F35" s="91">
        <v>228230.04</v>
      </c>
      <c r="G35" s="175">
        <f t="shared" si="3"/>
        <v>66.983376309654204</v>
      </c>
      <c r="H35" s="175" t="e">
        <f t="shared" si="4"/>
        <v>#DIV/0!</v>
      </c>
      <c r="I35" s="88"/>
      <c r="J35" s="88"/>
      <c r="K35" s="88"/>
      <c r="L35" s="88"/>
      <c r="M35" s="88"/>
      <c r="N35" s="88"/>
      <c r="O35" s="88"/>
    </row>
    <row r="36" spans="1:15" x14ac:dyDescent="0.2">
      <c r="A36" s="184" t="s">
        <v>62</v>
      </c>
      <c r="B36" s="185" t="s">
        <v>63</v>
      </c>
      <c r="C36" s="186">
        <f>SUM(C37:C41)</f>
        <v>829092.44</v>
      </c>
      <c r="D36" s="187">
        <f>SUM(D37:D41)</f>
        <v>2809555</v>
      </c>
      <c r="E36" s="187">
        <f>SUM(E37:E41)</f>
        <v>0</v>
      </c>
      <c r="F36" s="186">
        <f>SUM(F37:F41)</f>
        <v>1706945.4899999998</v>
      </c>
      <c r="G36" s="186">
        <f t="shared" si="3"/>
        <v>205.88120306584869</v>
      </c>
      <c r="H36" s="186" t="e">
        <f t="shared" si="4"/>
        <v>#DIV/0!</v>
      </c>
      <c r="I36" s="148"/>
      <c r="J36" s="148"/>
      <c r="K36" s="148"/>
      <c r="L36" s="148"/>
      <c r="M36" s="166"/>
      <c r="N36" s="166"/>
      <c r="O36" s="166"/>
    </row>
    <row r="37" spans="1:15" x14ac:dyDescent="0.2">
      <c r="A37" s="92" t="s">
        <v>64</v>
      </c>
      <c r="B37" s="93" t="s">
        <v>65</v>
      </c>
      <c r="C37" s="91">
        <v>45348.47</v>
      </c>
      <c r="D37" s="94">
        <v>115193</v>
      </c>
      <c r="E37" s="94"/>
      <c r="F37" s="91">
        <v>115163.63</v>
      </c>
      <c r="G37" s="175">
        <f t="shared" si="3"/>
        <v>253.95262508305132</v>
      </c>
      <c r="H37" s="175" t="e">
        <f t="shared" si="4"/>
        <v>#DIV/0!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75</v>
      </c>
      <c r="B38" s="93" t="s">
        <v>76</v>
      </c>
      <c r="C38" s="91">
        <v>735261.32</v>
      </c>
      <c r="D38" s="94">
        <v>2073690</v>
      </c>
      <c r="E38" s="94"/>
      <c r="F38" s="91">
        <v>1170882.21</v>
      </c>
      <c r="G38" s="175">
        <f t="shared" si="3"/>
        <v>159.247083744321</v>
      </c>
      <c r="H38" s="175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66</v>
      </c>
      <c r="B39" s="93" t="s">
        <v>67</v>
      </c>
      <c r="C39" s="91">
        <v>48482.65</v>
      </c>
      <c r="D39" s="94">
        <v>0</v>
      </c>
      <c r="E39" s="94"/>
      <c r="F39" s="91">
        <v>0</v>
      </c>
      <c r="G39" s="175">
        <f t="shared" si="3"/>
        <v>0</v>
      </c>
      <c r="H39" s="175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68</v>
      </c>
      <c r="B40" s="93" t="s">
        <v>69</v>
      </c>
      <c r="C40" s="91">
        <v>0</v>
      </c>
      <c r="D40" s="94">
        <v>0</v>
      </c>
      <c r="E40" s="94"/>
      <c r="F40" s="91">
        <v>0</v>
      </c>
      <c r="G40" s="175" t="e">
        <f t="shared" si="3"/>
        <v>#DIV/0!</v>
      </c>
      <c r="H40" s="175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92" t="s">
        <v>70</v>
      </c>
      <c r="B41" s="93" t="s">
        <v>71</v>
      </c>
      <c r="C41" s="91">
        <v>0</v>
      </c>
      <c r="D41" s="94">
        <v>620672</v>
      </c>
      <c r="E41" s="94"/>
      <c r="F41" s="91">
        <v>420899.65</v>
      </c>
      <c r="G41" s="175" t="e">
        <f t="shared" si="3"/>
        <v>#DIV/0!</v>
      </c>
      <c r="H41" s="175" t="e">
        <f t="shared" si="4"/>
        <v>#DIV/0!</v>
      </c>
      <c r="I41" s="88"/>
      <c r="J41" s="88"/>
      <c r="K41" s="88"/>
      <c r="L41" s="88"/>
      <c r="M41" s="88"/>
      <c r="N41" s="88"/>
      <c r="O41" s="88"/>
    </row>
    <row r="42" spans="1:15" x14ac:dyDescent="0.2">
      <c r="A42" s="184" t="s">
        <v>30</v>
      </c>
      <c r="B42" s="185" t="s">
        <v>486</v>
      </c>
      <c r="C42" s="186">
        <f>+C43</f>
        <v>3174.99</v>
      </c>
      <c r="D42" s="187">
        <f t="shared" ref="D42" si="23">+D43</f>
        <v>0</v>
      </c>
      <c r="E42" s="187">
        <f t="shared" ref="E42" si="24">+E43</f>
        <v>0</v>
      </c>
      <c r="F42" s="186">
        <f t="shared" ref="F42" si="25">+F43</f>
        <v>100536.29</v>
      </c>
      <c r="G42" s="186">
        <f t="shared" si="3"/>
        <v>3166.507296085972</v>
      </c>
      <c r="H42" s="186" t="e">
        <f t="shared" si="4"/>
        <v>#DIV/0!</v>
      </c>
      <c r="I42" s="148"/>
      <c r="J42" s="148"/>
      <c r="K42" s="148"/>
      <c r="L42" s="148"/>
      <c r="M42" s="166"/>
      <c r="N42" s="166"/>
      <c r="O42" s="166"/>
    </row>
    <row r="43" spans="1:15" x14ac:dyDescent="0.2">
      <c r="A43" s="92" t="s">
        <v>32</v>
      </c>
      <c r="B43" s="93" t="s">
        <v>486</v>
      </c>
      <c r="C43" s="91">
        <v>3174.99</v>
      </c>
      <c r="D43" s="94">
        <v>0</v>
      </c>
      <c r="E43" s="94"/>
      <c r="F43" s="91">
        <v>100536.29</v>
      </c>
      <c r="G43" s="175">
        <f t="shared" si="3"/>
        <v>3166.507296085972</v>
      </c>
      <c r="H43" s="175" t="e">
        <f t="shared" si="4"/>
        <v>#DIV/0!</v>
      </c>
      <c r="I43" s="88"/>
      <c r="J43" s="88"/>
      <c r="K43" s="88"/>
      <c r="L43" s="88"/>
      <c r="M43" s="88"/>
      <c r="N43" s="88"/>
      <c r="O43" s="88"/>
    </row>
    <row r="44" spans="1:15" x14ac:dyDescent="0.2">
      <c r="A44" s="184" t="s">
        <v>337</v>
      </c>
      <c r="B44" s="185" t="s">
        <v>487</v>
      </c>
      <c r="C44" s="186">
        <f>+C45</f>
        <v>6500</v>
      </c>
      <c r="D44" s="187">
        <f t="shared" ref="D44" si="26">+D45</f>
        <v>0</v>
      </c>
      <c r="E44" s="187">
        <f t="shared" ref="E44" si="27">+E45</f>
        <v>0</v>
      </c>
      <c r="F44" s="186">
        <f t="shared" ref="F44" si="28">+F45</f>
        <v>10984.35</v>
      </c>
      <c r="G44" s="186">
        <f t="shared" si="3"/>
        <v>168.99</v>
      </c>
      <c r="H44" s="186" t="e">
        <f t="shared" si="4"/>
        <v>#DIV/0!</v>
      </c>
      <c r="I44" s="148"/>
      <c r="J44" s="148"/>
      <c r="K44" s="148"/>
      <c r="L44" s="148"/>
      <c r="M44" s="166"/>
      <c r="N44" s="166"/>
      <c r="O44" s="166"/>
    </row>
    <row r="45" spans="1:15" x14ac:dyDescent="0.2">
      <c r="A45" s="92" t="s">
        <v>339</v>
      </c>
      <c r="B45" s="93" t="s">
        <v>487</v>
      </c>
      <c r="C45" s="91">
        <v>6500</v>
      </c>
      <c r="D45" s="94">
        <v>0</v>
      </c>
      <c r="E45" s="94"/>
      <c r="F45" s="91">
        <v>10984.35</v>
      </c>
      <c r="G45" s="175">
        <f t="shared" si="3"/>
        <v>168.99</v>
      </c>
      <c r="H45" s="175" t="e">
        <f t="shared" si="4"/>
        <v>#DIV/0!</v>
      </c>
      <c r="I45" s="88"/>
      <c r="J45" s="88"/>
      <c r="K45" s="88"/>
      <c r="L45" s="88"/>
      <c r="M45" s="88"/>
      <c r="N45" s="88"/>
      <c r="O45" s="88"/>
    </row>
    <row r="46" spans="1:15" x14ac:dyDescent="0.2">
      <c r="A46" s="184" t="s">
        <v>77</v>
      </c>
      <c r="B46" s="185" t="s">
        <v>78</v>
      </c>
      <c r="C46" s="186">
        <f>+C47</f>
        <v>0</v>
      </c>
      <c r="D46" s="187">
        <f t="shared" ref="D46:F46" si="29">+D47</f>
        <v>0</v>
      </c>
      <c r="E46" s="187">
        <f t="shared" si="29"/>
        <v>0</v>
      </c>
      <c r="F46" s="186">
        <f t="shared" si="29"/>
        <v>15930.25</v>
      </c>
      <c r="G46" s="186" t="e">
        <f t="shared" si="3"/>
        <v>#DIV/0!</v>
      </c>
      <c r="H46" s="186" t="e">
        <f t="shared" si="4"/>
        <v>#DIV/0!</v>
      </c>
      <c r="I46" s="148"/>
      <c r="J46" s="148"/>
      <c r="K46" s="148"/>
      <c r="L46" s="148"/>
      <c r="M46" s="166"/>
      <c r="N46" s="166"/>
      <c r="O46" s="166"/>
    </row>
    <row r="47" spans="1:15" x14ac:dyDescent="0.2">
      <c r="A47" s="92" t="s">
        <v>79</v>
      </c>
      <c r="B47" s="93" t="s">
        <v>78</v>
      </c>
      <c r="C47" s="91">
        <v>0</v>
      </c>
      <c r="D47" s="91"/>
      <c r="E47" s="94"/>
      <c r="F47" s="91">
        <v>15930.25</v>
      </c>
      <c r="G47" s="175" t="e">
        <f t="shared" si="3"/>
        <v>#DIV/0!</v>
      </c>
      <c r="H47" s="175" t="e">
        <f t="shared" si="4"/>
        <v>#DIV/0!</v>
      </c>
      <c r="I47" s="88"/>
      <c r="J47" s="88"/>
      <c r="K47" s="88"/>
      <c r="L47" s="88"/>
      <c r="M47" s="88"/>
      <c r="N47" s="88"/>
      <c r="O47" s="88"/>
    </row>
  </sheetData>
  <mergeCells count="4">
    <mergeCell ref="A2:K2"/>
    <mergeCell ref="A8:B8"/>
    <mergeCell ref="A7:B7"/>
    <mergeCell ref="A5:H5"/>
  </mergeCells>
  <pageMargins left="0.25" right="0.25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6" zoomScaleNormal="96" workbookViewId="0">
      <selection activeCell="L19" sqref="L19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89" t="s">
        <v>488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88" t="s">
        <v>3</v>
      </c>
      <c r="B7" s="288"/>
      <c r="C7" s="162" t="s">
        <v>541</v>
      </c>
      <c r="D7" s="162" t="s">
        <v>543</v>
      </c>
      <c r="E7" s="162" t="s">
        <v>544</v>
      </c>
      <c r="F7" s="162" t="s">
        <v>542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87">
        <v>1</v>
      </c>
      <c r="B8" s="287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539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9"/>
      <c r="B10" s="204" t="s">
        <v>255</v>
      </c>
      <c r="C10" s="198">
        <f>+C11+C13</f>
        <v>6385047.6699999999</v>
      </c>
      <c r="D10" s="198">
        <f>+D11+D13</f>
        <v>13788801</v>
      </c>
      <c r="E10" s="198">
        <f>+E11+E13</f>
        <v>0</v>
      </c>
      <c r="F10" s="198">
        <f>+F11+F13</f>
        <v>8309453.5599999996</v>
      </c>
      <c r="G10" s="189">
        <f>+F10/C10*100</f>
        <v>130.13925642312392</v>
      </c>
      <c r="H10" s="189" t="e">
        <f>+F10/E10*100</f>
        <v>#DIV/0!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4" t="s">
        <v>489</v>
      </c>
      <c r="B11" s="185" t="s">
        <v>490</v>
      </c>
      <c r="C11" s="186">
        <f>+C12</f>
        <v>0</v>
      </c>
      <c r="D11" s="187">
        <f t="shared" ref="D11:F11" si="0">+D12</f>
        <v>0</v>
      </c>
      <c r="E11" s="187">
        <f t="shared" si="0"/>
        <v>0</v>
      </c>
      <c r="F11" s="186">
        <f t="shared" si="0"/>
        <v>0</v>
      </c>
      <c r="G11" s="186" t="e">
        <f t="shared" ref="G11:G14" si="1">+F11/C11*100</f>
        <v>#DIV/0!</v>
      </c>
      <c r="H11" s="186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>
        <v>0</v>
      </c>
      <c r="D12" s="118">
        <v>0</v>
      </c>
      <c r="E12" s="118">
        <v>0</v>
      </c>
      <c r="F12" s="117">
        <v>0</v>
      </c>
      <c r="G12" s="175" t="e">
        <f t="shared" si="1"/>
        <v>#DIV/0!</v>
      </c>
      <c r="H12" s="175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4" t="s">
        <v>493</v>
      </c>
      <c r="B13" s="185" t="s">
        <v>494</v>
      </c>
      <c r="C13" s="186">
        <f>+C14</f>
        <v>6385047.6699999999</v>
      </c>
      <c r="D13" s="187">
        <f t="shared" ref="D13" si="3">+D14</f>
        <v>13788801</v>
      </c>
      <c r="E13" s="187">
        <f t="shared" ref="E13" si="4">+E14</f>
        <v>0</v>
      </c>
      <c r="F13" s="186">
        <f t="shared" ref="F13" si="5">+F14</f>
        <v>8309453.5599999996</v>
      </c>
      <c r="G13" s="186">
        <f t="shared" si="1"/>
        <v>130.13925642312392</v>
      </c>
      <c r="H13" s="186" t="e">
        <f t="shared" si="2"/>
        <v>#DIV/0!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6385047.6699999999</v>
      </c>
      <c r="D14" s="118">
        <v>13788801</v>
      </c>
      <c r="E14" s="118">
        <v>0</v>
      </c>
      <c r="F14" s="117">
        <v>8309453.5599999996</v>
      </c>
      <c r="G14" s="175">
        <f t="shared" si="1"/>
        <v>130.13925642312392</v>
      </c>
      <c r="H14" s="175" t="e">
        <f t="shared" si="2"/>
        <v>#DIV/0!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0"/>
  <sheetViews>
    <sheetView topLeftCell="A4" zoomScale="91" zoomScaleNormal="91" workbookViewId="0">
      <pane xSplit="2" ySplit="6" topLeftCell="C22" activePane="bottomRight" state="frozen"/>
      <selection activeCell="A4" sqref="A4"/>
      <selection pane="topRight" activeCell="C4" sqref="C4"/>
      <selection pane="bottomLeft" activeCell="A14" sqref="A14"/>
      <selection pane="bottomRight" activeCell="J17" sqref="J1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89" t="s">
        <v>254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88" t="s">
        <v>3</v>
      </c>
      <c r="B7" s="288"/>
      <c r="C7" s="162" t="s">
        <v>541</v>
      </c>
      <c r="D7" s="162" t="s">
        <v>543</v>
      </c>
      <c r="E7" s="162" t="s">
        <v>544</v>
      </c>
      <c r="F7" s="162" t="s">
        <v>542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87">
        <v>1</v>
      </c>
      <c r="B8" s="287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2" t="s">
        <v>77</v>
      </c>
      <c r="B10" s="213" t="s">
        <v>258</v>
      </c>
      <c r="C10" s="191">
        <f>+C11+C16</f>
        <v>0</v>
      </c>
      <c r="D10" s="192">
        <f>+D11+D16</f>
        <v>0</v>
      </c>
      <c r="E10" s="192">
        <f>+E11+E16</f>
        <v>0</v>
      </c>
      <c r="F10" s="191">
        <f>+F11+F16</f>
        <v>11636.14</v>
      </c>
      <c r="G10" s="214" t="e">
        <f t="shared" ref="G10" si="0">+F10/C10*100</f>
        <v>#DIV/0!</v>
      </c>
      <c r="H10" s="214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6" t="s">
        <v>79</v>
      </c>
      <c r="B11" s="207" t="s">
        <v>497</v>
      </c>
      <c r="C11" s="210">
        <f>+C14</f>
        <v>0</v>
      </c>
      <c r="D11" s="218">
        <v>0</v>
      </c>
      <c r="E11" s="218"/>
      <c r="F11" s="210">
        <f>F12+F14</f>
        <v>11636.14</v>
      </c>
      <c r="G11" s="210" t="e">
        <f t="shared" ref="G11:G40" si="2">+F11/C11*100</f>
        <v>#DIV/0!</v>
      </c>
      <c r="H11" s="210" t="e">
        <f t="shared" ref="H11:H40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ht="25.5" x14ac:dyDescent="0.2">
      <c r="A12" s="221">
        <v>814</v>
      </c>
      <c r="B12" s="222" t="s">
        <v>552</v>
      </c>
      <c r="C12" s="223"/>
      <c r="D12" s="224"/>
      <c r="E12" s="224"/>
      <c r="F12" s="226">
        <f>+F13</f>
        <v>6636.14</v>
      </c>
      <c r="G12" s="229" t="e">
        <f t="shared" si="2"/>
        <v>#DIV/0!</v>
      </c>
      <c r="H12" s="229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x14ac:dyDescent="0.2">
      <c r="A13" s="228">
        <v>8141</v>
      </c>
      <c r="B13" s="219" t="s">
        <v>553</v>
      </c>
      <c r="C13" s="220">
        <v>0</v>
      </c>
      <c r="D13" s="230">
        <v>0</v>
      </c>
      <c r="E13" s="231"/>
      <c r="F13" s="225">
        <v>6636.14</v>
      </c>
      <c r="G13" s="220" t="e">
        <f t="shared" si="2"/>
        <v>#DIV/0!</v>
      </c>
      <c r="H13" s="220" t="e">
        <f t="shared" si="3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27" t="s">
        <v>498</v>
      </c>
      <c r="B14" s="181" t="s">
        <v>550</v>
      </c>
      <c r="C14" s="208">
        <f>+C15</f>
        <v>0</v>
      </c>
      <c r="D14" s="209"/>
      <c r="E14" s="209"/>
      <c r="F14" s="208">
        <f t="shared" ref="F14" si="4">+F15</f>
        <v>5000</v>
      </c>
      <c r="G14" s="179" t="e">
        <f t="shared" si="2"/>
        <v>#DIV/0!</v>
      </c>
      <c r="H14" s="17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41">
        <v>8183</v>
      </c>
      <c r="B15" s="170" t="s">
        <v>551</v>
      </c>
      <c r="C15" s="135">
        <v>0</v>
      </c>
      <c r="D15" s="209"/>
      <c r="E15" s="209"/>
      <c r="F15" s="175">
        <v>5000</v>
      </c>
      <c r="G15" s="175" t="e">
        <f t="shared" si="2"/>
        <v>#DIV/0!</v>
      </c>
      <c r="H15" s="175" t="e">
        <f t="shared" si="3"/>
        <v>#DIV/0!</v>
      </c>
      <c r="I15" s="136"/>
      <c r="J15" s="136"/>
      <c r="K15" s="136"/>
      <c r="L15" s="136"/>
      <c r="M15" s="137"/>
      <c r="N15" s="137"/>
      <c r="O15" s="137"/>
    </row>
    <row r="16" spans="1:15" x14ac:dyDescent="0.2">
      <c r="A16" s="206" t="s">
        <v>499</v>
      </c>
      <c r="B16" s="207" t="s">
        <v>500</v>
      </c>
      <c r="C16" s="210">
        <f>+C17</f>
        <v>0</v>
      </c>
      <c r="D16" s="218">
        <v>0</v>
      </c>
      <c r="E16" s="218"/>
      <c r="F16" s="210">
        <f>+F17</f>
        <v>0</v>
      </c>
      <c r="G16" s="210" t="e">
        <f t="shared" si="2"/>
        <v>#DIV/0!</v>
      </c>
      <c r="H16" s="210" t="e">
        <f t="shared" si="3"/>
        <v>#DIV/0!</v>
      </c>
      <c r="I16" s="154"/>
      <c r="J16" s="154"/>
      <c r="K16" s="154"/>
      <c r="L16" s="154"/>
      <c r="M16" s="169"/>
      <c r="N16" s="169"/>
      <c r="O16" s="169"/>
    </row>
    <row r="17" spans="1:15" ht="25.5" x14ac:dyDescent="0.2">
      <c r="A17" s="205" t="s">
        <v>501</v>
      </c>
      <c r="B17" s="181" t="s">
        <v>502</v>
      </c>
      <c r="C17" s="208">
        <f>+C18</f>
        <v>0</v>
      </c>
      <c r="D17" s="209"/>
      <c r="E17" s="209"/>
      <c r="F17" s="208">
        <f t="shared" ref="F17" si="5">+F18</f>
        <v>0</v>
      </c>
      <c r="G17" s="179" t="e">
        <f t="shared" si="2"/>
        <v>#DIV/0!</v>
      </c>
      <c r="H17" s="179" t="e">
        <f t="shared" si="3"/>
        <v>#DIV/0!</v>
      </c>
      <c r="I17" s="154"/>
      <c r="J17" s="154"/>
      <c r="K17" s="154"/>
      <c r="L17" s="154"/>
      <c r="M17" s="169"/>
      <c r="N17" s="169"/>
      <c r="O17" s="169"/>
    </row>
    <row r="18" spans="1:15" ht="25.5" x14ac:dyDescent="0.2">
      <c r="A18" s="141" t="s">
        <v>503</v>
      </c>
      <c r="B18" s="138" t="s">
        <v>504</v>
      </c>
      <c r="C18" s="135">
        <v>0</v>
      </c>
      <c r="D18" s="209"/>
      <c r="E18" s="209"/>
      <c r="F18" s="175">
        <v>0</v>
      </c>
      <c r="G18" s="175" t="e">
        <f t="shared" si="2"/>
        <v>#DIV/0!</v>
      </c>
      <c r="H18" s="175" t="e">
        <f t="shared" si="3"/>
        <v>#DIV/0!</v>
      </c>
      <c r="I18" s="136"/>
      <c r="J18" s="136"/>
      <c r="K18" s="136"/>
      <c r="L18" s="136"/>
      <c r="M18" s="137"/>
      <c r="N18" s="137"/>
      <c r="O18" s="137"/>
    </row>
    <row r="19" spans="1:15" x14ac:dyDescent="0.2">
      <c r="A19" s="212" t="s">
        <v>62</v>
      </c>
      <c r="B19" s="213" t="s">
        <v>506</v>
      </c>
      <c r="C19" s="191">
        <f>+C20+C29+C34</f>
        <v>18210.32</v>
      </c>
      <c r="D19" s="192">
        <f>+D20+D29+D34</f>
        <v>0</v>
      </c>
      <c r="E19" s="192">
        <f>+E20+E29+E34</f>
        <v>0</v>
      </c>
      <c r="F19" s="191">
        <f>+F20+F29+F34</f>
        <v>24850.25</v>
      </c>
      <c r="G19" s="214">
        <f t="shared" si="2"/>
        <v>136.46245645326388</v>
      </c>
      <c r="H19" s="214" t="e">
        <f t="shared" si="3"/>
        <v>#DIV/0!</v>
      </c>
      <c r="I19" s="131"/>
      <c r="J19" s="131"/>
      <c r="K19" s="131"/>
      <c r="L19" s="131"/>
      <c r="M19" s="130"/>
      <c r="N19" s="130"/>
      <c r="O19" s="130"/>
    </row>
    <row r="20" spans="1:15" x14ac:dyDescent="0.2">
      <c r="A20" s="206" t="s">
        <v>64</v>
      </c>
      <c r="B20" s="207" t="s">
        <v>507</v>
      </c>
      <c r="C20" s="215">
        <f>+C21+C24+C26</f>
        <v>0</v>
      </c>
      <c r="D20" s="218">
        <v>0</v>
      </c>
      <c r="E20" s="218"/>
      <c r="F20" s="215">
        <f>+F21+F24+F26</f>
        <v>8920</v>
      </c>
      <c r="G20" s="210" t="e">
        <f t="shared" si="2"/>
        <v>#DIV/0!</v>
      </c>
      <c r="H20" s="210" t="e">
        <f t="shared" si="3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205">
        <v>512</v>
      </c>
      <c r="B21" s="181" t="s">
        <v>531</v>
      </c>
      <c r="C21" s="208">
        <f>+C22+C23</f>
        <v>0</v>
      </c>
      <c r="D21" s="209"/>
      <c r="E21" s="209"/>
      <c r="F21" s="208">
        <f>+F22+F23</f>
        <v>0</v>
      </c>
      <c r="G21" s="208" t="e">
        <f t="shared" ref="G21:G28" si="6">+F21/C21*100</f>
        <v>#DIV/0!</v>
      </c>
      <c r="H21" s="208" t="e">
        <f t="shared" ref="H21:H28" si="7">+F21/E21*100</f>
        <v>#DIV/0!</v>
      </c>
      <c r="I21" s="154"/>
      <c r="J21" s="154"/>
      <c r="K21" s="154"/>
      <c r="L21" s="154"/>
      <c r="M21" s="169"/>
      <c r="N21" s="169"/>
      <c r="O21" s="169"/>
    </row>
    <row r="22" spans="1:15" ht="25.5" x14ac:dyDescent="0.2">
      <c r="A22" s="172">
        <v>5121</v>
      </c>
      <c r="B22" s="170" t="s">
        <v>532</v>
      </c>
      <c r="C22" s="174"/>
      <c r="D22" s="209"/>
      <c r="E22" s="209"/>
      <c r="F22" s="175">
        <v>0</v>
      </c>
      <c r="G22" s="175" t="e">
        <f t="shared" si="6"/>
        <v>#DIV/0!</v>
      </c>
      <c r="H22" s="175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ht="25.5" x14ac:dyDescent="0.2">
      <c r="A23" s="172">
        <v>5122</v>
      </c>
      <c r="B23" s="170" t="s">
        <v>533</v>
      </c>
      <c r="C23" s="174"/>
      <c r="D23" s="209"/>
      <c r="E23" s="209"/>
      <c r="F23" s="175">
        <v>0</v>
      </c>
      <c r="G23" s="175" t="e">
        <f t="shared" si="6"/>
        <v>#DIV/0!</v>
      </c>
      <c r="H23" s="175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5">
        <v>514</v>
      </c>
      <c r="B24" s="181" t="s">
        <v>534</v>
      </c>
      <c r="C24" s="208">
        <f>+C25</f>
        <v>0</v>
      </c>
      <c r="D24" s="209"/>
      <c r="E24" s="209"/>
      <c r="F24" s="208">
        <f t="shared" ref="F24" si="8">+F25</f>
        <v>0</v>
      </c>
      <c r="G24" s="208" t="e">
        <f t="shared" si="6"/>
        <v>#DIV/0!</v>
      </c>
      <c r="H24" s="208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x14ac:dyDescent="0.2">
      <c r="A25" s="172">
        <v>5141</v>
      </c>
      <c r="B25" s="170" t="s">
        <v>535</v>
      </c>
      <c r="C25" s="174"/>
      <c r="D25" s="209"/>
      <c r="E25" s="209"/>
      <c r="F25" s="175"/>
      <c r="G25" s="175" t="e">
        <f t="shared" si="6"/>
        <v>#DIV/0!</v>
      </c>
      <c r="H25" s="175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205">
        <v>518</v>
      </c>
      <c r="B26" s="181" t="s">
        <v>536</v>
      </c>
      <c r="C26" s="208">
        <f>+C27+C28</f>
        <v>0</v>
      </c>
      <c r="D26" s="209"/>
      <c r="E26" s="209"/>
      <c r="F26" s="208">
        <f>+F27+F28</f>
        <v>8920</v>
      </c>
      <c r="G26" s="208" t="e">
        <f t="shared" si="6"/>
        <v>#DIV/0!</v>
      </c>
      <c r="H26" s="208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ht="25.5" x14ac:dyDescent="0.2">
      <c r="A27" s="172">
        <v>5181</v>
      </c>
      <c r="B27" s="170" t="s">
        <v>537</v>
      </c>
      <c r="C27" s="174"/>
      <c r="D27" s="209"/>
      <c r="E27" s="209"/>
      <c r="F27" s="175">
        <v>0</v>
      </c>
      <c r="G27" s="175" t="e">
        <f t="shared" si="6"/>
        <v>#DIV/0!</v>
      </c>
      <c r="H27" s="175" t="e">
        <f t="shared" si="7"/>
        <v>#DIV/0!</v>
      </c>
      <c r="I27" s="154"/>
      <c r="J27" s="154"/>
      <c r="K27" s="154"/>
      <c r="L27" s="154"/>
      <c r="M27" s="169"/>
      <c r="N27" s="169"/>
      <c r="O27" s="169"/>
    </row>
    <row r="28" spans="1:15" x14ac:dyDescent="0.2">
      <c r="A28" s="172">
        <v>5183</v>
      </c>
      <c r="B28" s="170" t="s">
        <v>538</v>
      </c>
      <c r="C28" s="174"/>
      <c r="D28" s="209"/>
      <c r="E28" s="209"/>
      <c r="F28" s="175">
        <v>8920</v>
      </c>
      <c r="G28" s="175" t="e">
        <f t="shared" si="6"/>
        <v>#DIV/0!</v>
      </c>
      <c r="H28" s="175" t="e">
        <f t="shared" si="7"/>
        <v>#DIV/0!</v>
      </c>
      <c r="I28" s="154"/>
      <c r="J28" s="154"/>
      <c r="K28" s="154"/>
      <c r="L28" s="154"/>
      <c r="M28" s="169"/>
      <c r="N28" s="169"/>
      <c r="O28" s="169"/>
    </row>
    <row r="29" spans="1:15" x14ac:dyDescent="0.2">
      <c r="A29" s="206" t="s">
        <v>508</v>
      </c>
      <c r="B29" s="207" t="s">
        <v>509</v>
      </c>
      <c r="C29" s="215">
        <f>+C30+C32</f>
        <v>0</v>
      </c>
      <c r="D29" s="218">
        <v>0</v>
      </c>
      <c r="E29" s="218"/>
      <c r="F29" s="215">
        <f>+F30+F32</f>
        <v>0</v>
      </c>
      <c r="G29" s="210" t="e">
        <f t="shared" si="2"/>
        <v>#DIV/0!</v>
      </c>
      <c r="H29" s="210" t="e">
        <f t="shared" si="3"/>
        <v>#DIV/0!</v>
      </c>
      <c r="I29" s="154"/>
      <c r="J29" s="154"/>
      <c r="K29" s="154"/>
      <c r="L29" s="154"/>
      <c r="M29" s="169"/>
      <c r="N29" s="169"/>
      <c r="O29" s="169"/>
    </row>
    <row r="30" spans="1:15" ht="25.5" x14ac:dyDescent="0.2">
      <c r="A30" s="205" t="s">
        <v>510</v>
      </c>
      <c r="B30" s="181" t="s">
        <v>511</v>
      </c>
      <c r="C30" s="208">
        <f>+C31</f>
        <v>0</v>
      </c>
      <c r="D30" s="209"/>
      <c r="E30" s="209"/>
      <c r="F30" s="208">
        <f t="shared" ref="F30" si="9">+F31</f>
        <v>0</v>
      </c>
      <c r="G30" s="179" t="e">
        <f t="shared" si="2"/>
        <v>#DIV/0!</v>
      </c>
      <c r="H30" s="179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512</v>
      </c>
      <c r="B31" s="138" t="s">
        <v>511</v>
      </c>
      <c r="C31" s="142"/>
      <c r="D31" s="209"/>
      <c r="E31" s="209"/>
      <c r="F31" s="175">
        <v>0</v>
      </c>
      <c r="G31" s="175" t="e">
        <f t="shared" si="2"/>
        <v>#DIV/0!</v>
      </c>
      <c r="H31" s="175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ht="25.5" x14ac:dyDescent="0.2">
      <c r="A32" s="205" t="s">
        <v>513</v>
      </c>
      <c r="B32" s="181" t="s">
        <v>514</v>
      </c>
      <c r="C32" s="208">
        <f>+C33</f>
        <v>0</v>
      </c>
      <c r="D32" s="209"/>
      <c r="E32" s="209"/>
      <c r="F32" s="208">
        <f t="shared" ref="F32" si="10">+F33</f>
        <v>0</v>
      </c>
      <c r="G32" s="179" t="e">
        <f t="shared" si="2"/>
        <v>#DIV/0!</v>
      </c>
      <c r="H32" s="179" t="e">
        <f t="shared" si="3"/>
        <v>#DIV/0!</v>
      </c>
      <c r="I32" s="154"/>
      <c r="J32" s="154"/>
      <c r="K32" s="154"/>
      <c r="L32" s="154"/>
      <c r="M32" s="169"/>
      <c r="N32" s="169"/>
      <c r="O32" s="169"/>
    </row>
    <row r="33" spans="1:15" ht="25.5" x14ac:dyDescent="0.2">
      <c r="A33" s="141" t="s">
        <v>515</v>
      </c>
      <c r="B33" s="138" t="s">
        <v>516</v>
      </c>
      <c r="C33" s="135"/>
      <c r="D33" s="209"/>
      <c r="E33" s="209"/>
      <c r="F33" s="175"/>
      <c r="G33" s="175" t="e">
        <f t="shared" si="2"/>
        <v>#DIV/0!</v>
      </c>
      <c r="H33" s="175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x14ac:dyDescent="0.2">
      <c r="A34" s="206" t="s">
        <v>517</v>
      </c>
      <c r="B34" s="207" t="s">
        <v>518</v>
      </c>
      <c r="C34" s="210">
        <f>+C35+C37</f>
        <v>18210.32</v>
      </c>
      <c r="D34" s="218">
        <v>0</v>
      </c>
      <c r="E34" s="218"/>
      <c r="F34" s="210">
        <f>+F35+F37</f>
        <v>15930.25</v>
      </c>
      <c r="G34" s="210">
        <f>+F34/C34*100</f>
        <v>87.479242539395244</v>
      </c>
      <c r="H34" s="210" t="e">
        <f t="shared" si="3"/>
        <v>#DIV/0!</v>
      </c>
      <c r="I34" s="136"/>
      <c r="J34" s="136"/>
      <c r="K34" s="136"/>
      <c r="L34" s="136"/>
      <c r="M34" s="137"/>
      <c r="N34" s="137"/>
      <c r="O34" s="137"/>
    </row>
    <row r="35" spans="1:15" ht="25.5" x14ac:dyDescent="0.2">
      <c r="A35" s="205" t="s">
        <v>519</v>
      </c>
      <c r="B35" s="181" t="s">
        <v>520</v>
      </c>
      <c r="C35" s="208">
        <f>+C36</f>
        <v>0</v>
      </c>
      <c r="D35" s="209"/>
      <c r="E35" s="209"/>
      <c r="F35" s="208">
        <f t="shared" ref="F35" si="11">+F36</f>
        <v>0</v>
      </c>
      <c r="G35" s="179" t="e">
        <f t="shared" si="2"/>
        <v>#DIV/0!</v>
      </c>
      <c r="H35" s="179" t="e">
        <f t="shared" si="3"/>
        <v>#DIV/0!</v>
      </c>
      <c r="I35" s="136"/>
      <c r="J35" s="136"/>
      <c r="K35" s="136"/>
      <c r="L35" s="136"/>
      <c r="M35" s="137"/>
      <c r="N35" s="137"/>
      <c r="O35" s="137"/>
    </row>
    <row r="36" spans="1:15" ht="25.5" x14ac:dyDescent="0.2">
      <c r="A36" s="141" t="s">
        <v>521</v>
      </c>
      <c r="B36" s="138" t="s">
        <v>522</v>
      </c>
      <c r="C36" s="135"/>
      <c r="D36" s="209"/>
      <c r="E36" s="209"/>
      <c r="F36" s="175">
        <v>0</v>
      </c>
      <c r="G36" s="175" t="e">
        <f t="shared" si="2"/>
        <v>#DIV/0!</v>
      </c>
      <c r="H36" s="175" t="e">
        <f t="shared" si="3"/>
        <v>#DIV/0!</v>
      </c>
      <c r="I36" s="137"/>
      <c r="J36" s="137"/>
      <c r="K36" s="137"/>
      <c r="L36" s="137"/>
      <c r="M36" s="137"/>
      <c r="N36" s="137"/>
      <c r="O36" s="137"/>
    </row>
    <row r="37" spans="1:15" ht="25.5" x14ac:dyDescent="0.2">
      <c r="A37" s="205" t="s">
        <v>523</v>
      </c>
      <c r="B37" s="181" t="s">
        <v>524</v>
      </c>
      <c r="C37" s="208">
        <f>C38+C39+C40</f>
        <v>18210.32</v>
      </c>
      <c r="D37" s="209"/>
      <c r="E37" s="209"/>
      <c r="F37" s="208">
        <f>F38+F39+F40</f>
        <v>15930.25</v>
      </c>
      <c r="G37" s="208">
        <f t="shared" si="2"/>
        <v>87.479242539395244</v>
      </c>
      <c r="H37" s="208" t="e">
        <f t="shared" si="3"/>
        <v>#DIV/0!</v>
      </c>
      <c r="I37" s="137"/>
      <c r="J37" s="137"/>
      <c r="K37" s="137"/>
      <c r="L37" s="137"/>
      <c r="M37" s="137"/>
      <c r="N37" s="137"/>
      <c r="O37" s="137"/>
    </row>
    <row r="38" spans="1:15" ht="25.5" x14ac:dyDescent="0.2">
      <c r="A38" s="141" t="s">
        <v>525</v>
      </c>
      <c r="B38" s="138" t="s">
        <v>526</v>
      </c>
      <c r="C38" s="135">
        <v>0</v>
      </c>
      <c r="D38" s="209"/>
      <c r="E38" s="209"/>
      <c r="F38" s="175">
        <v>0</v>
      </c>
      <c r="G38" s="175" t="e">
        <f t="shared" si="2"/>
        <v>#DIV/0!</v>
      </c>
      <c r="H38" s="175" t="e">
        <f t="shared" si="3"/>
        <v>#DIV/0!</v>
      </c>
      <c r="I38" s="137"/>
      <c r="J38" s="137"/>
      <c r="K38" s="137"/>
      <c r="L38" s="137"/>
      <c r="M38" s="137"/>
      <c r="N38" s="137"/>
      <c r="O38" s="137"/>
    </row>
    <row r="39" spans="1:15" ht="25.5" x14ac:dyDescent="0.2">
      <c r="A39" s="172" t="s">
        <v>546</v>
      </c>
      <c r="B39" s="170" t="s">
        <v>548</v>
      </c>
      <c r="C39" s="36">
        <v>0</v>
      </c>
      <c r="D39" s="37">
        <v>0</v>
      </c>
      <c r="F39" s="36">
        <v>0</v>
      </c>
      <c r="G39" s="175" t="e">
        <f t="shared" si="2"/>
        <v>#DIV/0!</v>
      </c>
      <c r="H39" s="175" t="e">
        <f t="shared" si="3"/>
        <v>#DIV/0!</v>
      </c>
    </row>
    <row r="40" spans="1:15" ht="25.5" x14ac:dyDescent="0.2">
      <c r="A40" s="172" t="s">
        <v>547</v>
      </c>
      <c r="B40" s="170" t="s">
        <v>549</v>
      </c>
      <c r="C40" s="36">
        <v>18210.32</v>
      </c>
      <c r="D40" s="37">
        <v>0</v>
      </c>
      <c r="F40" s="36">
        <v>15930.25</v>
      </c>
      <c r="G40" s="175">
        <f t="shared" si="2"/>
        <v>87.479242539395244</v>
      </c>
      <c r="H40" s="175" t="e">
        <f t="shared" si="3"/>
        <v>#DIV/0!</v>
      </c>
    </row>
  </sheetData>
  <mergeCells count="4">
    <mergeCell ref="A2:K2"/>
    <mergeCell ref="A8:B8"/>
    <mergeCell ref="A7:B7"/>
    <mergeCell ref="A5:H5"/>
  </mergeCells>
  <phoneticPr fontId="34" type="noConversion"/>
  <pageMargins left="0.25" right="0.25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2"/>
  <sheetViews>
    <sheetView topLeftCell="A4" zoomScale="90" zoomScaleNormal="90" workbookViewId="0">
      <selection activeCell="V11" sqref="V11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89" t="s">
        <v>259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88" t="s">
        <v>3</v>
      </c>
      <c r="B7" s="288"/>
      <c r="C7" s="162" t="s">
        <v>541</v>
      </c>
      <c r="D7" s="162" t="s">
        <v>543</v>
      </c>
      <c r="E7" s="162" t="s">
        <v>544</v>
      </c>
      <c r="F7" s="162" t="s">
        <v>542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87">
        <v>1</v>
      </c>
      <c r="B8" s="287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6" t="s">
        <v>257</v>
      </c>
      <c r="B10" s="207" t="s">
        <v>26</v>
      </c>
      <c r="C10" s="210">
        <f t="shared" ref="C10:F11" si="0">+C11</f>
        <v>0</v>
      </c>
      <c r="D10" s="211">
        <f t="shared" si="0"/>
        <v>0</v>
      </c>
      <c r="E10" s="211">
        <f t="shared" si="0"/>
        <v>0</v>
      </c>
      <c r="F10" s="210">
        <f t="shared" si="0"/>
        <v>0</v>
      </c>
      <c r="G10" s="210" t="e">
        <f t="shared" ref="G10:G19" si="1">+F10/C10*100</f>
        <v>#DIV/0!</v>
      </c>
      <c r="H10" s="210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5" t="s">
        <v>57</v>
      </c>
      <c r="B11" s="181" t="s">
        <v>58</v>
      </c>
      <c r="C11" s="208">
        <f t="shared" si="0"/>
        <v>0</v>
      </c>
      <c r="D11" s="209">
        <f t="shared" si="0"/>
        <v>0</v>
      </c>
      <c r="E11" s="209">
        <f t="shared" si="0"/>
        <v>0</v>
      </c>
      <c r="F11" s="208">
        <f t="shared" si="0"/>
        <v>0</v>
      </c>
      <c r="G11" s="208" t="e">
        <f t="shared" si="1"/>
        <v>#DIV/0!</v>
      </c>
      <c r="H11" s="208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>
        <v>0</v>
      </c>
      <c r="D12" s="153">
        <v>0</v>
      </c>
      <c r="E12" s="153">
        <v>0</v>
      </c>
      <c r="F12" s="152">
        <v>0</v>
      </c>
      <c r="G12" s="175" t="e">
        <f t="shared" si="1"/>
        <v>#DIV/0!</v>
      </c>
      <c r="H12" s="175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6" t="s">
        <v>505</v>
      </c>
      <c r="B13" s="207" t="s">
        <v>26</v>
      </c>
      <c r="C13" s="210">
        <f>+C14+C16+C18</f>
        <v>18210.32</v>
      </c>
      <c r="D13" s="211">
        <f>+D14+D16+D18</f>
        <v>0</v>
      </c>
      <c r="E13" s="211">
        <f>+E14+E16+E18</f>
        <v>0</v>
      </c>
      <c r="F13" s="210">
        <f>+F14+F16+F18</f>
        <v>15930.25</v>
      </c>
      <c r="G13" s="210">
        <f t="shared" si="1"/>
        <v>87.479242539395244</v>
      </c>
      <c r="H13" s="210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5" t="s">
        <v>81</v>
      </c>
      <c r="B14" s="181" t="s">
        <v>485</v>
      </c>
      <c r="C14" s="208">
        <f>+C15</f>
        <v>18210.32</v>
      </c>
      <c r="D14" s="209">
        <f>+D15</f>
        <v>0</v>
      </c>
      <c r="E14" s="209">
        <f>+E15</f>
        <v>0</v>
      </c>
      <c r="F14" s="208">
        <f>+F15</f>
        <v>15930.25</v>
      </c>
      <c r="G14" s="208">
        <f t="shared" si="1"/>
        <v>87.479242539395244</v>
      </c>
      <c r="H14" s="208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>
        <v>18210.32</v>
      </c>
      <c r="D15" s="153">
        <v>0</v>
      </c>
      <c r="E15" s="153">
        <v>0</v>
      </c>
      <c r="F15" s="152">
        <v>15930.25</v>
      </c>
      <c r="G15" s="175">
        <f t="shared" si="1"/>
        <v>87.479242539395244</v>
      </c>
      <c r="H15" s="175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5" t="s">
        <v>57</v>
      </c>
      <c r="B16" s="181" t="s">
        <v>58</v>
      </c>
      <c r="C16" s="208">
        <f>+C17</f>
        <v>0</v>
      </c>
      <c r="D16" s="209">
        <f>+D17</f>
        <v>0</v>
      </c>
      <c r="E16" s="209">
        <f>+E17</f>
        <v>0</v>
      </c>
      <c r="F16" s="208">
        <f>+F17</f>
        <v>0</v>
      </c>
      <c r="G16" s="208" t="e">
        <f t="shared" si="1"/>
        <v>#DIV/0!</v>
      </c>
      <c r="H16" s="208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>
        <v>0</v>
      </c>
      <c r="D17" s="153">
        <v>0</v>
      </c>
      <c r="E17" s="153">
        <v>0</v>
      </c>
      <c r="F17" s="152">
        <v>0</v>
      </c>
      <c r="G17" s="175" t="e">
        <f t="shared" si="1"/>
        <v>#DIV/0!</v>
      </c>
      <c r="H17" s="175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5" t="s">
        <v>62</v>
      </c>
      <c r="B18" s="181" t="s">
        <v>63</v>
      </c>
      <c r="C18" s="208">
        <f>+C19</f>
        <v>0</v>
      </c>
      <c r="D18" s="209">
        <f>+D19</f>
        <v>0</v>
      </c>
      <c r="E18" s="209">
        <f>+E19</f>
        <v>0</v>
      </c>
      <c r="F18" s="208">
        <f>+F19</f>
        <v>0</v>
      </c>
      <c r="G18" s="208" t="e">
        <f t="shared" si="1"/>
        <v>#DIV/0!</v>
      </c>
      <c r="H18" s="208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>
        <v>0</v>
      </c>
      <c r="D19" s="153"/>
      <c r="E19" s="153"/>
      <c r="F19" s="152">
        <v>0</v>
      </c>
      <c r="G19" s="175" t="e">
        <f t="shared" si="1"/>
        <v>#DIV/0!</v>
      </c>
      <c r="H19" s="175" t="e">
        <f t="shared" si="2"/>
        <v>#DIV/0!</v>
      </c>
      <c r="I19" s="155"/>
      <c r="J19" s="155"/>
      <c r="K19" s="155"/>
      <c r="L19" s="155"/>
      <c r="M19" s="155"/>
      <c r="N19" s="155"/>
      <c r="O19" s="155"/>
    </row>
    <row r="22" spans="1:15" x14ac:dyDescent="0.2">
      <c r="K22" s="32" t="s">
        <v>558</v>
      </c>
    </row>
  </sheetData>
  <mergeCells count="4">
    <mergeCell ref="A2:K2"/>
    <mergeCell ref="A8:B8"/>
    <mergeCell ref="A7:B7"/>
    <mergeCell ref="A5:H5"/>
  </mergeCells>
  <pageMargins left="0.25" right="0.25" top="0.75" bottom="0.75" header="0.3" footer="0.3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BCE0-00CA-45C9-A83A-50761E4F3FB5}">
  <sheetPr>
    <pageSetUpPr fitToPage="1"/>
  </sheetPr>
  <dimension ref="A1:F333"/>
  <sheetViews>
    <sheetView topLeftCell="A308" workbookViewId="0">
      <selection activeCell="P326" sqref="P326"/>
    </sheetView>
  </sheetViews>
  <sheetFormatPr defaultRowHeight="15" x14ac:dyDescent="0.25"/>
  <cols>
    <col min="1" max="1" width="16.28515625" style="255" customWidth="1"/>
    <col min="2" max="2" width="28.7109375" customWidth="1"/>
    <col min="3" max="3" width="20.42578125" customWidth="1"/>
    <col min="4" max="4" width="19" customWidth="1"/>
    <col min="5" max="5" width="20" customWidth="1"/>
    <col min="6" max="6" width="21.28515625" customWidth="1"/>
  </cols>
  <sheetData>
    <row r="1" spans="1:6" ht="15.75" x14ac:dyDescent="0.25">
      <c r="A1" s="290" t="s">
        <v>559</v>
      </c>
      <c r="B1" s="290"/>
      <c r="C1" s="290"/>
      <c r="D1" s="290"/>
      <c r="E1" s="290"/>
      <c r="F1" s="290"/>
    </row>
    <row r="2" spans="1:6" ht="15.75" x14ac:dyDescent="0.25">
      <c r="A2" s="290" t="s">
        <v>560</v>
      </c>
      <c r="B2" s="290"/>
      <c r="C2" s="290"/>
      <c r="D2" s="290"/>
      <c r="E2" s="290"/>
      <c r="F2" s="290"/>
    </row>
    <row r="3" spans="1:6" ht="18" x14ac:dyDescent="0.25">
      <c r="A3" s="256"/>
      <c r="B3" s="232"/>
      <c r="C3" s="232"/>
      <c r="D3" s="233"/>
      <c r="E3" s="233"/>
      <c r="F3" s="233"/>
    </row>
    <row r="4" spans="1:6" ht="42.75" x14ac:dyDescent="0.25">
      <c r="A4" s="288" t="s">
        <v>3</v>
      </c>
      <c r="B4" s="288"/>
      <c r="C4" s="162" t="s">
        <v>543</v>
      </c>
      <c r="D4" s="162" t="s">
        <v>544</v>
      </c>
      <c r="E4" s="162" t="s">
        <v>542</v>
      </c>
      <c r="F4" s="162" t="s">
        <v>561</v>
      </c>
    </row>
    <row r="5" spans="1:6" x14ac:dyDescent="0.25">
      <c r="A5" s="291">
        <v>1</v>
      </c>
      <c r="B5" s="291"/>
      <c r="C5" s="234">
        <v>2</v>
      </c>
      <c r="D5" s="234">
        <v>3</v>
      </c>
      <c r="E5" s="234">
        <v>4.3333333333333304</v>
      </c>
      <c r="F5" s="234">
        <v>5.0833333333333304</v>
      </c>
    </row>
    <row r="6" spans="1:6" ht="25.5" x14ac:dyDescent="0.25">
      <c r="A6" s="257" t="s">
        <v>562</v>
      </c>
      <c r="B6" s="235" t="s">
        <v>563</v>
      </c>
      <c r="C6" s="236">
        <v>897376473</v>
      </c>
      <c r="D6" s="236"/>
      <c r="E6" s="237">
        <v>7904484.1600000001</v>
      </c>
      <c r="F6" s="238">
        <f>+E6/C6*100</f>
        <v>0.88084370359908026</v>
      </c>
    </row>
    <row r="7" spans="1:6" x14ac:dyDescent="0.25">
      <c r="A7" s="258" t="s">
        <v>203</v>
      </c>
      <c r="B7" s="239" t="s">
        <v>564</v>
      </c>
      <c r="C7" s="236">
        <v>897143510</v>
      </c>
      <c r="D7" s="236"/>
      <c r="E7" s="237">
        <v>7904484.1600000001</v>
      </c>
      <c r="F7" s="238">
        <f t="shared" ref="F7:F8" si="0">+E7/C7*100</f>
        <v>0.88107243399665225</v>
      </c>
    </row>
    <row r="8" spans="1:6" x14ac:dyDescent="0.25">
      <c r="A8" s="259" t="s">
        <v>565</v>
      </c>
      <c r="B8" s="240" t="s">
        <v>566</v>
      </c>
      <c r="C8" s="236">
        <v>897143510</v>
      </c>
      <c r="D8" s="236"/>
      <c r="E8" s="237">
        <f>E9+E20+E24+E78+E108+E271</f>
        <v>7904484.1639999989</v>
      </c>
      <c r="F8" s="238">
        <f t="shared" si="0"/>
        <v>0.88107243444251171</v>
      </c>
    </row>
    <row r="9" spans="1:6" ht="25.5" x14ac:dyDescent="0.25">
      <c r="A9" s="260" t="s">
        <v>567</v>
      </c>
      <c r="B9" s="241" t="s">
        <v>568</v>
      </c>
      <c r="C9" s="236">
        <v>61381848</v>
      </c>
      <c r="D9" s="236"/>
      <c r="E9" s="237">
        <f>+E10</f>
        <v>5577864.6199999992</v>
      </c>
      <c r="F9" s="238">
        <f t="shared" ref="F9:F11" si="1">+E9/C9*100</f>
        <v>9.0871565483007277</v>
      </c>
    </row>
    <row r="10" spans="1:6" x14ac:dyDescent="0.25">
      <c r="A10" s="261" t="s">
        <v>56</v>
      </c>
      <c r="B10" s="242" t="s">
        <v>55</v>
      </c>
      <c r="C10" s="243">
        <v>61381848</v>
      </c>
      <c r="D10" s="243"/>
      <c r="E10" s="244">
        <f>E11+E16</f>
        <v>5577864.6199999992</v>
      </c>
      <c r="F10" s="238">
        <f t="shared" si="1"/>
        <v>9.0871565483007277</v>
      </c>
    </row>
    <row r="11" spans="1:6" x14ac:dyDescent="0.25">
      <c r="A11" s="261" t="s">
        <v>83</v>
      </c>
      <c r="B11" s="242" t="s">
        <v>84</v>
      </c>
      <c r="C11" s="243">
        <v>60166867</v>
      </c>
      <c r="D11" s="243"/>
      <c r="E11" s="244">
        <f>E12+E13+E14+E15</f>
        <v>5464820.8499999996</v>
      </c>
      <c r="F11" s="238">
        <f t="shared" si="1"/>
        <v>9.082774494473842</v>
      </c>
    </row>
    <row r="12" spans="1:6" x14ac:dyDescent="0.25">
      <c r="A12" s="261" t="s">
        <v>87</v>
      </c>
      <c r="B12" s="242" t="s">
        <v>88</v>
      </c>
      <c r="C12" s="245"/>
      <c r="D12" s="245"/>
      <c r="E12" s="246">
        <v>4581723.84</v>
      </c>
      <c r="F12" s="245"/>
    </row>
    <row r="13" spans="1:6" x14ac:dyDescent="0.25">
      <c r="A13" s="261" t="s">
        <v>375</v>
      </c>
      <c r="B13" s="242" t="s">
        <v>376</v>
      </c>
      <c r="C13" s="245"/>
      <c r="D13" s="245"/>
      <c r="E13" s="246">
        <v>18181.96</v>
      </c>
      <c r="F13" s="245"/>
    </row>
    <row r="14" spans="1:6" x14ac:dyDescent="0.25">
      <c r="A14" s="261" t="s">
        <v>93</v>
      </c>
      <c r="B14" s="242" t="s">
        <v>92</v>
      </c>
      <c r="C14" s="245"/>
      <c r="D14" s="245"/>
      <c r="E14" s="246">
        <v>111355.49</v>
      </c>
      <c r="F14" s="245"/>
    </row>
    <row r="15" spans="1:6" ht="25.5" x14ac:dyDescent="0.25">
      <c r="A15" s="261" t="s">
        <v>96</v>
      </c>
      <c r="B15" s="242" t="s">
        <v>97</v>
      </c>
      <c r="C15" s="245"/>
      <c r="D15" s="245"/>
      <c r="E15" s="246">
        <v>753559.56</v>
      </c>
      <c r="F15" s="245"/>
    </row>
    <row r="16" spans="1:6" x14ac:dyDescent="0.25">
      <c r="A16" s="261" t="s">
        <v>98</v>
      </c>
      <c r="B16" s="242" t="s">
        <v>99</v>
      </c>
      <c r="C16" s="243">
        <v>1139969</v>
      </c>
      <c r="D16" s="243"/>
      <c r="E16" s="244">
        <f>E17+E18+E19</f>
        <v>113043.77</v>
      </c>
      <c r="F16" s="238">
        <f>+E16/C16*100</f>
        <v>9.9163898316533174</v>
      </c>
    </row>
    <row r="17" spans="1:6" ht="25.5" x14ac:dyDescent="0.25">
      <c r="A17" s="261" t="s">
        <v>104</v>
      </c>
      <c r="B17" s="242" t="s">
        <v>105</v>
      </c>
      <c r="C17" s="245"/>
      <c r="D17" s="245"/>
      <c r="E17" s="246">
        <v>89195.77</v>
      </c>
      <c r="F17" s="245"/>
    </row>
    <row r="18" spans="1:6" x14ac:dyDescent="0.25">
      <c r="A18" s="261" t="s">
        <v>134</v>
      </c>
      <c r="B18" s="242" t="s">
        <v>135</v>
      </c>
      <c r="C18" s="245"/>
      <c r="D18" s="245"/>
      <c r="E18" s="246">
        <v>23680</v>
      </c>
      <c r="F18" s="245"/>
    </row>
    <row r="19" spans="1:6" x14ac:dyDescent="0.25">
      <c r="A19" s="261" t="s">
        <v>155</v>
      </c>
      <c r="B19" s="242" t="s">
        <v>156</v>
      </c>
      <c r="C19" s="245"/>
      <c r="D19" s="245"/>
      <c r="E19" s="246">
        <v>168</v>
      </c>
      <c r="F19" s="245"/>
    </row>
    <row r="20" spans="1:6" ht="25.5" x14ac:dyDescent="0.25">
      <c r="A20" s="260" t="s">
        <v>569</v>
      </c>
      <c r="B20" s="241" t="s">
        <v>570</v>
      </c>
      <c r="C20" s="236">
        <v>66361</v>
      </c>
      <c r="D20" s="236"/>
      <c r="E20" s="237">
        <f>+E21</f>
        <v>662.8</v>
      </c>
      <c r="F20" s="238">
        <f t="shared" ref="F20:F22" si="2">+E20/C20*100</f>
        <v>0.99877940356534711</v>
      </c>
    </row>
    <row r="21" spans="1:6" x14ac:dyDescent="0.25">
      <c r="A21" s="261" t="s">
        <v>56</v>
      </c>
      <c r="B21" s="242" t="s">
        <v>55</v>
      </c>
      <c r="C21" s="243">
        <v>66361</v>
      </c>
      <c r="D21" s="243"/>
      <c r="E21" s="244">
        <f>+E22</f>
        <v>662.8</v>
      </c>
      <c r="F21" s="238">
        <f t="shared" si="2"/>
        <v>0.99877940356534711</v>
      </c>
    </row>
    <row r="22" spans="1:6" ht="38.25" x14ac:dyDescent="0.25">
      <c r="A22" s="261" t="s">
        <v>203</v>
      </c>
      <c r="B22" s="242" t="s">
        <v>204</v>
      </c>
      <c r="C22" s="243">
        <v>66361</v>
      </c>
      <c r="D22" s="243"/>
      <c r="E22" s="244">
        <f>+E23</f>
        <v>662.8</v>
      </c>
      <c r="F22" s="238">
        <f t="shared" si="2"/>
        <v>0.99877940356534711</v>
      </c>
    </row>
    <row r="23" spans="1:6" ht="25.5" x14ac:dyDescent="0.25">
      <c r="A23" s="261" t="s">
        <v>207</v>
      </c>
      <c r="B23" s="242" t="s">
        <v>208</v>
      </c>
      <c r="C23" s="245"/>
      <c r="D23" s="245"/>
      <c r="E23" s="246">
        <v>662.8</v>
      </c>
      <c r="F23" s="245"/>
    </row>
    <row r="24" spans="1:6" ht="25.5" x14ac:dyDescent="0.25">
      <c r="A24" s="260" t="s">
        <v>571</v>
      </c>
      <c r="B24" s="241" t="s">
        <v>572</v>
      </c>
      <c r="C24" s="236">
        <v>56196004</v>
      </c>
      <c r="D24" s="236"/>
      <c r="E24" s="237">
        <f>+E25</f>
        <v>314368.42399999994</v>
      </c>
      <c r="F24" s="238">
        <f t="shared" ref="F24:F25" si="3">+E24/C24*100</f>
        <v>0.55941419606988407</v>
      </c>
    </row>
    <row r="25" spans="1:6" x14ac:dyDescent="0.25">
      <c r="A25" s="261" t="s">
        <v>56</v>
      </c>
      <c r="B25" s="242" t="s">
        <v>55</v>
      </c>
      <c r="C25" s="243">
        <v>56196004</v>
      </c>
      <c r="D25" s="243"/>
      <c r="E25" s="244">
        <f>E26+E53+E57+E60+E62+E65+E76</f>
        <v>314368.42399999994</v>
      </c>
      <c r="F25" s="238">
        <f t="shared" si="3"/>
        <v>0.55941419606988407</v>
      </c>
    </row>
    <row r="26" spans="1:6" x14ac:dyDescent="0.25">
      <c r="A26" s="261" t="s">
        <v>98</v>
      </c>
      <c r="B26" s="242" t="s">
        <v>99</v>
      </c>
      <c r="C26" s="243">
        <v>44056211</v>
      </c>
      <c r="D26" s="243"/>
      <c r="E26" s="244">
        <f>SUM(E27:E52)</f>
        <v>272637.80399999995</v>
      </c>
      <c r="F26" s="238">
        <f>+E26/C26*100</f>
        <v>0.61884078955405397</v>
      </c>
    </row>
    <row r="27" spans="1:6" x14ac:dyDescent="0.25">
      <c r="A27" s="261" t="s">
        <v>102</v>
      </c>
      <c r="B27" s="242" t="s">
        <v>103</v>
      </c>
      <c r="C27" s="245"/>
      <c r="D27" s="245"/>
      <c r="E27" s="246">
        <v>105471.32</v>
      </c>
      <c r="F27" s="245"/>
    </row>
    <row r="28" spans="1:6" ht="25.5" x14ac:dyDescent="0.25">
      <c r="A28" s="261" t="s">
        <v>104</v>
      </c>
      <c r="B28" s="242" t="s">
        <v>105</v>
      </c>
      <c r="C28" s="245"/>
      <c r="D28" s="245"/>
      <c r="E28" s="246">
        <v>0</v>
      </c>
      <c r="F28" s="245"/>
    </row>
    <row r="29" spans="1:6" x14ac:dyDescent="0.25">
      <c r="A29" s="261" t="s">
        <v>106</v>
      </c>
      <c r="B29" s="242" t="s">
        <v>107</v>
      </c>
      <c r="C29" s="245"/>
      <c r="D29" s="245"/>
      <c r="E29" s="246">
        <v>11487.21</v>
      </c>
      <c r="F29" s="245"/>
    </row>
    <row r="30" spans="1:6" ht="25.5" x14ac:dyDescent="0.25">
      <c r="A30" s="261" t="s">
        <v>108</v>
      </c>
      <c r="B30" s="242" t="s">
        <v>109</v>
      </c>
      <c r="C30" s="245"/>
      <c r="D30" s="245"/>
      <c r="E30" s="246">
        <v>0</v>
      </c>
      <c r="F30" s="245"/>
    </row>
    <row r="31" spans="1:6" ht="25.5" x14ac:dyDescent="0.25">
      <c r="A31" s="261" t="s">
        <v>112</v>
      </c>
      <c r="B31" s="242" t="s">
        <v>113</v>
      </c>
      <c r="C31" s="245"/>
      <c r="D31" s="245"/>
      <c r="E31" s="246">
        <v>3064.43</v>
      </c>
      <c r="F31" s="245"/>
    </row>
    <row r="32" spans="1:6" x14ac:dyDescent="0.25">
      <c r="A32" s="261" t="s">
        <v>381</v>
      </c>
      <c r="B32" s="242" t="s">
        <v>382</v>
      </c>
      <c r="C32" s="245"/>
      <c r="D32" s="245"/>
      <c r="E32" s="246">
        <v>6731.06</v>
      </c>
      <c r="F32" s="245"/>
    </row>
    <row r="33" spans="1:6" x14ac:dyDescent="0.25">
      <c r="A33" s="261" t="s">
        <v>114</v>
      </c>
      <c r="B33" s="242" t="s">
        <v>115</v>
      </c>
      <c r="C33" s="245"/>
      <c r="D33" s="245"/>
      <c r="E33" s="246">
        <v>57061.71</v>
      </c>
      <c r="F33" s="245"/>
    </row>
    <row r="34" spans="1:6" ht="25.5" x14ac:dyDescent="0.25">
      <c r="A34" s="261" t="s">
        <v>116</v>
      </c>
      <c r="B34" s="242" t="s">
        <v>117</v>
      </c>
      <c r="C34" s="245"/>
      <c r="D34" s="245"/>
      <c r="E34" s="246">
        <v>4843.71</v>
      </c>
      <c r="F34" s="245"/>
    </row>
    <row r="35" spans="1:6" x14ac:dyDescent="0.25">
      <c r="A35" s="261" t="s">
        <v>118</v>
      </c>
      <c r="B35" s="242" t="s">
        <v>119</v>
      </c>
      <c r="C35" s="245"/>
      <c r="D35" s="245"/>
      <c r="E35" s="246">
        <v>262.13</v>
      </c>
      <c r="F35" s="245"/>
    </row>
    <row r="36" spans="1:6" ht="25.5" x14ac:dyDescent="0.25">
      <c r="A36" s="261" t="s">
        <v>120</v>
      </c>
      <c r="B36" s="242" t="s">
        <v>121</v>
      </c>
      <c r="C36" s="245"/>
      <c r="D36" s="245"/>
      <c r="E36" s="246">
        <v>481.36</v>
      </c>
      <c r="F36" s="245"/>
    </row>
    <row r="37" spans="1:6" x14ac:dyDescent="0.25">
      <c r="A37" s="261" t="s">
        <v>124</v>
      </c>
      <c r="B37" s="242" t="s">
        <v>125</v>
      </c>
      <c r="C37" s="245"/>
      <c r="D37" s="245"/>
      <c r="E37" s="246">
        <v>9132.73</v>
      </c>
      <c r="F37" s="245"/>
    </row>
    <row r="38" spans="1:6" ht="25.5" x14ac:dyDescent="0.25">
      <c r="A38" s="261" t="s">
        <v>126</v>
      </c>
      <c r="B38" s="242" t="s">
        <v>127</v>
      </c>
      <c r="C38" s="245"/>
      <c r="D38" s="245"/>
      <c r="E38" s="246">
        <v>3739.0740000000001</v>
      </c>
      <c r="F38" s="245"/>
    </row>
    <row r="39" spans="1:6" x14ac:dyDescent="0.25">
      <c r="A39" s="261" t="s">
        <v>128</v>
      </c>
      <c r="B39" s="242" t="s">
        <v>129</v>
      </c>
      <c r="C39" s="245"/>
      <c r="D39" s="245"/>
      <c r="E39" s="246">
        <v>10094.74</v>
      </c>
      <c r="F39" s="245"/>
    </row>
    <row r="40" spans="1:6" x14ac:dyDescent="0.25">
      <c r="A40" s="261" t="s">
        <v>130</v>
      </c>
      <c r="B40" s="242" t="s">
        <v>131</v>
      </c>
      <c r="C40" s="245"/>
      <c r="D40" s="245"/>
      <c r="E40" s="246">
        <v>8547.34</v>
      </c>
      <c r="F40" s="245"/>
    </row>
    <row r="41" spans="1:6" x14ac:dyDescent="0.25">
      <c r="A41" s="261" t="s">
        <v>132</v>
      </c>
      <c r="B41" s="242" t="s">
        <v>133</v>
      </c>
      <c r="C41" s="245"/>
      <c r="D41" s="245"/>
      <c r="E41" s="246">
        <v>1465.63</v>
      </c>
      <c r="F41" s="245"/>
    </row>
    <row r="42" spans="1:6" x14ac:dyDescent="0.25">
      <c r="A42" s="261" t="s">
        <v>134</v>
      </c>
      <c r="B42" s="242" t="s">
        <v>135</v>
      </c>
      <c r="C42" s="245"/>
      <c r="D42" s="245"/>
      <c r="E42" s="246">
        <v>0</v>
      </c>
      <c r="F42" s="245"/>
    </row>
    <row r="43" spans="1:6" x14ac:dyDescent="0.25">
      <c r="A43" s="261" t="s">
        <v>136</v>
      </c>
      <c r="B43" s="242" t="s">
        <v>137</v>
      </c>
      <c r="C43" s="245"/>
      <c r="D43" s="245"/>
      <c r="E43" s="246">
        <v>22807.13</v>
      </c>
      <c r="F43" s="245"/>
    </row>
    <row r="44" spans="1:6" x14ac:dyDescent="0.25">
      <c r="A44" s="261" t="s">
        <v>138</v>
      </c>
      <c r="B44" s="242" t="s">
        <v>139</v>
      </c>
      <c r="C44" s="245"/>
      <c r="D44" s="245"/>
      <c r="E44" s="246">
        <v>3531.72</v>
      </c>
      <c r="F44" s="245"/>
    </row>
    <row r="45" spans="1:6" x14ac:dyDescent="0.25">
      <c r="A45" s="261" t="s">
        <v>140</v>
      </c>
      <c r="B45" s="242" t="s">
        <v>141</v>
      </c>
      <c r="C45" s="245"/>
      <c r="D45" s="245"/>
      <c r="E45" s="246">
        <v>11921.92</v>
      </c>
      <c r="F45" s="245"/>
    </row>
    <row r="46" spans="1:6" ht="25.5" x14ac:dyDescent="0.25">
      <c r="A46" s="261" t="s">
        <v>144</v>
      </c>
      <c r="B46" s="242" t="s">
        <v>143</v>
      </c>
      <c r="C46" s="245"/>
      <c r="D46" s="245"/>
      <c r="E46" s="246">
        <v>320</v>
      </c>
      <c r="F46" s="245"/>
    </row>
    <row r="47" spans="1:6" ht="38.25" x14ac:dyDescent="0.25">
      <c r="A47" s="261" t="s">
        <v>147</v>
      </c>
      <c r="B47" s="242" t="s">
        <v>148</v>
      </c>
      <c r="C47" s="245"/>
      <c r="D47" s="245"/>
      <c r="E47" s="246">
        <v>0</v>
      </c>
      <c r="F47" s="245"/>
    </row>
    <row r="48" spans="1:6" x14ac:dyDescent="0.25">
      <c r="A48" s="261" t="s">
        <v>149</v>
      </c>
      <c r="B48" s="242" t="s">
        <v>150</v>
      </c>
      <c r="C48" s="245"/>
      <c r="D48" s="245"/>
      <c r="E48" s="246">
        <v>1915.44</v>
      </c>
      <c r="F48" s="245"/>
    </row>
    <row r="49" spans="1:6" x14ac:dyDescent="0.25">
      <c r="A49" s="261" t="s">
        <v>151</v>
      </c>
      <c r="B49" s="242" t="s">
        <v>152</v>
      </c>
      <c r="C49" s="245"/>
      <c r="D49" s="245"/>
      <c r="E49" s="246">
        <v>8052.04</v>
      </c>
      <c r="F49" s="245"/>
    </row>
    <row r="50" spans="1:6" x14ac:dyDescent="0.25">
      <c r="A50" s="261" t="s">
        <v>153</v>
      </c>
      <c r="B50" s="242" t="s">
        <v>154</v>
      </c>
      <c r="C50" s="245"/>
      <c r="D50" s="245"/>
      <c r="E50" s="246">
        <v>1565.12</v>
      </c>
      <c r="F50" s="245"/>
    </row>
    <row r="51" spans="1:6" x14ac:dyDescent="0.25">
      <c r="A51" s="261" t="s">
        <v>155</v>
      </c>
      <c r="B51" s="242" t="s">
        <v>156</v>
      </c>
      <c r="C51" s="245"/>
      <c r="D51" s="245"/>
      <c r="E51" s="246">
        <v>1.99</v>
      </c>
      <c r="F51" s="245"/>
    </row>
    <row r="52" spans="1:6" ht="25.5" x14ac:dyDescent="0.25">
      <c r="A52" s="261" t="s">
        <v>159</v>
      </c>
      <c r="B52" s="242" t="s">
        <v>146</v>
      </c>
      <c r="C52" s="245"/>
      <c r="D52" s="245"/>
      <c r="E52" s="246">
        <v>140</v>
      </c>
      <c r="F52" s="245"/>
    </row>
    <row r="53" spans="1:6" x14ac:dyDescent="0.25">
      <c r="A53" s="261" t="s">
        <v>160</v>
      </c>
      <c r="B53" s="242" t="s">
        <v>161</v>
      </c>
      <c r="C53" s="243">
        <v>392254</v>
      </c>
      <c r="D53" s="243"/>
      <c r="E53" s="244">
        <f>SUM(E54:E56)</f>
        <v>2809.37</v>
      </c>
      <c r="F53" s="238">
        <f>+E53/C53*100</f>
        <v>0.71621194430139656</v>
      </c>
    </row>
    <row r="54" spans="1:6" ht="51" x14ac:dyDescent="0.25">
      <c r="A54" s="261">
        <v>3423</v>
      </c>
      <c r="B54" s="242" t="s">
        <v>388</v>
      </c>
      <c r="C54" s="243"/>
      <c r="D54" s="243"/>
      <c r="E54" s="252">
        <v>1560.48</v>
      </c>
      <c r="F54" s="238"/>
    </row>
    <row r="55" spans="1:6" ht="25.5" x14ac:dyDescent="0.25">
      <c r="A55" s="261" t="s">
        <v>164</v>
      </c>
      <c r="B55" s="242" t="s">
        <v>165</v>
      </c>
      <c r="C55" s="245"/>
      <c r="D55" s="245"/>
      <c r="E55" s="246">
        <v>1248.8900000000001</v>
      </c>
      <c r="F55" s="245"/>
    </row>
    <row r="56" spans="1:6" ht="25.5" x14ac:dyDescent="0.25">
      <c r="A56" s="261" t="s">
        <v>393</v>
      </c>
      <c r="B56" s="242" t="s">
        <v>394</v>
      </c>
      <c r="C56" s="245"/>
      <c r="D56" s="245"/>
      <c r="E56" s="246">
        <v>0</v>
      </c>
      <c r="F56" s="245"/>
    </row>
    <row r="57" spans="1:6" ht="38.25" x14ac:dyDescent="0.25">
      <c r="A57" s="261" t="s">
        <v>203</v>
      </c>
      <c r="B57" s="242" t="s">
        <v>204</v>
      </c>
      <c r="C57" s="243">
        <v>1780790</v>
      </c>
      <c r="D57" s="243"/>
      <c r="E57" s="244">
        <v>0</v>
      </c>
      <c r="F57" s="238">
        <f>+E57/C57*100</f>
        <v>0</v>
      </c>
    </row>
    <row r="58" spans="1:6" ht="25.5" x14ac:dyDescent="0.25">
      <c r="A58" s="261" t="s">
        <v>207</v>
      </c>
      <c r="B58" s="242" t="s">
        <v>208</v>
      </c>
      <c r="C58" s="245"/>
      <c r="D58" s="245"/>
      <c r="E58" s="246">
        <v>0</v>
      </c>
      <c r="F58" s="245"/>
    </row>
    <row r="59" spans="1:6" ht="25.5" x14ac:dyDescent="0.25">
      <c r="A59" s="261" t="s">
        <v>412</v>
      </c>
      <c r="B59" s="242" t="s">
        <v>413</v>
      </c>
      <c r="C59" s="245"/>
      <c r="D59" s="245"/>
      <c r="E59" s="246">
        <v>0</v>
      </c>
      <c r="F59" s="245"/>
    </row>
    <row r="60" spans="1:6" x14ac:dyDescent="0.25">
      <c r="A60" s="261" t="s">
        <v>209</v>
      </c>
      <c r="B60" s="242" t="s">
        <v>210</v>
      </c>
      <c r="C60" s="243">
        <v>30719</v>
      </c>
      <c r="D60" s="243"/>
      <c r="E60" s="244">
        <v>0</v>
      </c>
      <c r="F60" s="238">
        <f>+E60/C60*100</f>
        <v>0</v>
      </c>
    </row>
    <row r="61" spans="1:6" x14ac:dyDescent="0.25">
      <c r="A61" s="261" t="s">
        <v>213</v>
      </c>
      <c r="B61" s="242" t="s">
        <v>214</v>
      </c>
      <c r="C61" s="245"/>
      <c r="D61" s="245"/>
      <c r="E61" s="246">
        <v>0</v>
      </c>
      <c r="F61" s="245"/>
    </row>
    <row r="62" spans="1:6" ht="25.5" x14ac:dyDescent="0.25">
      <c r="A62" s="261" t="s">
        <v>59</v>
      </c>
      <c r="B62" s="242" t="s">
        <v>228</v>
      </c>
      <c r="C62" s="243">
        <v>59339</v>
      </c>
      <c r="D62" s="243"/>
      <c r="E62" s="244">
        <v>0</v>
      </c>
      <c r="F62" s="238">
        <f>+E62/C62*100</f>
        <v>0</v>
      </c>
    </row>
    <row r="63" spans="1:6" x14ac:dyDescent="0.25">
      <c r="A63" s="261" t="s">
        <v>231</v>
      </c>
      <c r="B63" s="242" t="s">
        <v>232</v>
      </c>
      <c r="C63" s="245"/>
      <c r="D63" s="245"/>
      <c r="E63" s="246">
        <v>0</v>
      </c>
      <c r="F63" s="245"/>
    </row>
    <row r="64" spans="1:6" x14ac:dyDescent="0.25">
      <c r="A64" s="261" t="s">
        <v>430</v>
      </c>
      <c r="B64" s="242" t="s">
        <v>348</v>
      </c>
      <c r="C64" s="245"/>
      <c r="D64" s="245"/>
      <c r="E64" s="246">
        <v>0</v>
      </c>
      <c r="F64" s="245"/>
    </row>
    <row r="65" spans="1:6" ht="25.5" x14ac:dyDescent="0.25">
      <c r="A65" s="261" t="s">
        <v>233</v>
      </c>
      <c r="B65" s="242" t="s">
        <v>234</v>
      </c>
      <c r="C65" s="243">
        <v>6192354</v>
      </c>
      <c r="D65" s="243"/>
      <c r="E65" s="244">
        <f>SUM(E66:E75)</f>
        <v>38921.25</v>
      </c>
      <c r="F65" s="238">
        <f>+E65/C65*100</f>
        <v>0.62853722510050303</v>
      </c>
    </row>
    <row r="66" spans="1:6" x14ac:dyDescent="0.25">
      <c r="A66" s="261" t="s">
        <v>237</v>
      </c>
      <c r="B66" s="242" t="s">
        <v>238</v>
      </c>
      <c r="C66" s="245"/>
      <c r="D66" s="245"/>
      <c r="E66" s="246">
        <v>0</v>
      </c>
      <c r="F66" s="245"/>
    </row>
    <row r="67" spans="1:6" x14ac:dyDescent="0.25">
      <c r="A67" s="261" t="s">
        <v>241</v>
      </c>
      <c r="B67" s="242" t="s">
        <v>242</v>
      </c>
      <c r="C67" s="245"/>
      <c r="D67" s="245"/>
      <c r="E67" s="246">
        <v>33625</v>
      </c>
      <c r="F67" s="245"/>
    </row>
    <row r="68" spans="1:6" x14ac:dyDescent="0.25">
      <c r="A68" s="261" t="s">
        <v>436</v>
      </c>
      <c r="B68" s="242" t="s">
        <v>437</v>
      </c>
      <c r="C68" s="245"/>
      <c r="D68" s="245"/>
      <c r="E68" s="246">
        <v>1880</v>
      </c>
      <c r="F68" s="245"/>
    </row>
    <row r="69" spans="1:6" x14ac:dyDescent="0.25">
      <c r="A69" s="261" t="s">
        <v>438</v>
      </c>
      <c r="B69" s="242" t="s">
        <v>439</v>
      </c>
      <c r="C69" s="245"/>
      <c r="D69" s="245"/>
      <c r="E69" s="246">
        <v>0</v>
      </c>
      <c r="F69" s="245"/>
    </row>
    <row r="70" spans="1:6" x14ac:dyDescent="0.25">
      <c r="A70" s="261" t="s">
        <v>243</v>
      </c>
      <c r="B70" s="242" t="s">
        <v>244</v>
      </c>
      <c r="C70" s="245"/>
      <c r="D70" s="245"/>
      <c r="E70" s="246">
        <v>0</v>
      </c>
      <c r="F70" s="245"/>
    </row>
    <row r="71" spans="1:6" x14ac:dyDescent="0.25">
      <c r="A71" s="261" t="s">
        <v>440</v>
      </c>
      <c r="B71" s="242" t="s">
        <v>441</v>
      </c>
      <c r="C71" s="245"/>
      <c r="D71" s="245"/>
      <c r="E71" s="246">
        <v>3416.25</v>
      </c>
      <c r="F71" s="245"/>
    </row>
    <row r="72" spans="1:6" x14ac:dyDescent="0.25">
      <c r="A72" s="261" t="s">
        <v>442</v>
      </c>
      <c r="B72" s="242" t="s">
        <v>360</v>
      </c>
      <c r="C72" s="245"/>
      <c r="D72" s="245"/>
      <c r="E72" s="246">
        <v>0</v>
      </c>
      <c r="F72" s="245"/>
    </row>
    <row r="73" spans="1:6" ht="25.5" x14ac:dyDescent="0.25">
      <c r="A73" s="261" t="s">
        <v>443</v>
      </c>
      <c r="B73" s="242" t="s">
        <v>362</v>
      </c>
      <c r="C73" s="245"/>
      <c r="D73" s="245"/>
      <c r="E73" s="246">
        <v>0</v>
      </c>
      <c r="F73" s="245"/>
    </row>
    <row r="74" spans="1:6" x14ac:dyDescent="0.25">
      <c r="A74" s="261" t="s">
        <v>450</v>
      </c>
      <c r="B74" s="242" t="s">
        <v>451</v>
      </c>
      <c r="C74" s="245"/>
      <c r="D74" s="245"/>
      <c r="E74" s="246">
        <v>0</v>
      </c>
      <c r="F74" s="245"/>
    </row>
    <row r="75" spans="1:6" x14ac:dyDescent="0.25">
      <c r="A75" s="261" t="s">
        <v>247</v>
      </c>
      <c r="B75" s="242" t="s">
        <v>248</v>
      </c>
      <c r="C75" s="245"/>
      <c r="D75" s="245"/>
      <c r="E75" s="246">
        <v>0</v>
      </c>
      <c r="F75" s="245"/>
    </row>
    <row r="76" spans="1:6" ht="25.5" x14ac:dyDescent="0.25">
      <c r="A76" s="261" t="s">
        <v>249</v>
      </c>
      <c r="B76" s="242" t="s">
        <v>250</v>
      </c>
      <c r="C76" s="243">
        <v>1844608</v>
      </c>
      <c r="D76" s="243"/>
      <c r="E76" s="244">
        <v>0</v>
      </c>
      <c r="F76" s="238">
        <f>+E76/C76*100</f>
        <v>0</v>
      </c>
    </row>
    <row r="77" spans="1:6" ht="25.5" x14ac:dyDescent="0.25">
      <c r="A77" s="261" t="s">
        <v>253</v>
      </c>
      <c r="B77" s="242" t="s">
        <v>252</v>
      </c>
      <c r="C77" s="245"/>
      <c r="D77" s="245"/>
      <c r="E77" s="246">
        <v>0</v>
      </c>
      <c r="F77" s="245"/>
    </row>
    <row r="78" spans="1:6" ht="38.25" x14ac:dyDescent="0.25">
      <c r="A78" s="260" t="s">
        <v>573</v>
      </c>
      <c r="B78" s="241" t="s">
        <v>574</v>
      </c>
      <c r="C78" s="236">
        <v>1259138</v>
      </c>
      <c r="D78" s="236"/>
      <c r="E78" s="237">
        <f>+E79</f>
        <v>115163.63</v>
      </c>
      <c r="F78" s="238">
        <f>+E78/C78*100</f>
        <v>9.1462278161726509</v>
      </c>
    </row>
    <row r="79" spans="1:6" x14ac:dyDescent="0.25">
      <c r="A79" s="262" t="s">
        <v>64</v>
      </c>
      <c r="B79" s="242" t="s">
        <v>65</v>
      </c>
      <c r="C79" s="243">
        <v>259202</v>
      </c>
      <c r="D79" s="243"/>
      <c r="E79" s="244">
        <f>E80+E84+E101+E103+E105</f>
        <v>115163.63</v>
      </c>
      <c r="F79" s="238">
        <f t="shared" ref="F79:F80" si="4">+E79/C79*100</f>
        <v>44.430069984027902</v>
      </c>
    </row>
    <row r="80" spans="1:6" x14ac:dyDescent="0.25">
      <c r="A80" s="261" t="s">
        <v>83</v>
      </c>
      <c r="B80" s="242" t="s">
        <v>84</v>
      </c>
      <c r="C80" s="243">
        <v>10941</v>
      </c>
      <c r="D80" s="243"/>
      <c r="E80" s="244">
        <f>SUM(E81:E83)</f>
        <v>12745.27</v>
      </c>
      <c r="F80" s="238">
        <f t="shared" si="4"/>
        <v>116.49090576729732</v>
      </c>
    </row>
    <row r="81" spans="1:6" x14ac:dyDescent="0.25">
      <c r="A81" s="261" t="s">
        <v>87</v>
      </c>
      <c r="B81" s="242" t="s">
        <v>88</v>
      </c>
      <c r="C81" s="245"/>
      <c r="D81" s="245"/>
      <c r="E81" s="246">
        <v>10940.14</v>
      </c>
      <c r="F81" s="245"/>
    </row>
    <row r="82" spans="1:6" x14ac:dyDescent="0.25">
      <c r="A82" s="261" t="s">
        <v>93</v>
      </c>
      <c r="B82" s="242" t="s">
        <v>92</v>
      </c>
      <c r="C82" s="245"/>
      <c r="D82" s="245"/>
      <c r="E82" s="246">
        <v>0</v>
      </c>
      <c r="F82" s="245"/>
    </row>
    <row r="83" spans="1:6" ht="25.5" x14ac:dyDescent="0.25">
      <c r="A83" s="261" t="s">
        <v>96</v>
      </c>
      <c r="B83" s="242" t="s">
        <v>97</v>
      </c>
      <c r="C83" s="245"/>
      <c r="D83" s="245"/>
      <c r="E83" s="246">
        <v>1805.13</v>
      </c>
      <c r="F83" s="245"/>
    </row>
    <row r="84" spans="1:6" x14ac:dyDescent="0.25">
      <c r="A84" s="261" t="s">
        <v>98</v>
      </c>
      <c r="B84" s="242" t="s">
        <v>99</v>
      </c>
      <c r="C84" s="243">
        <v>169761</v>
      </c>
      <c r="D84" s="243"/>
      <c r="E84" s="244">
        <f>SUM(E85:E100)</f>
        <v>65253.860000000008</v>
      </c>
      <c r="F84" s="238">
        <f>+E84/C84*100</f>
        <v>38.438663768474505</v>
      </c>
    </row>
    <row r="85" spans="1:6" x14ac:dyDescent="0.25">
      <c r="A85" s="261" t="s">
        <v>102</v>
      </c>
      <c r="B85" s="242" t="s">
        <v>103</v>
      </c>
      <c r="C85" s="245"/>
      <c r="D85" s="245"/>
      <c r="E85" s="246">
        <v>7218.02</v>
      </c>
      <c r="F85" s="245"/>
    </row>
    <row r="86" spans="1:6" ht="25.5" x14ac:dyDescent="0.25">
      <c r="A86" s="261">
        <v>3212</v>
      </c>
      <c r="B86" s="242" t="s">
        <v>105</v>
      </c>
      <c r="C86" s="245"/>
      <c r="D86" s="245"/>
      <c r="E86" s="246">
        <v>485.77</v>
      </c>
      <c r="F86" s="245"/>
    </row>
    <row r="87" spans="1:6" x14ac:dyDescent="0.25">
      <c r="A87" s="261" t="s">
        <v>106</v>
      </c>
      <c r="B87" s="242" t="s">
        <v>107</v>
      </c>
      <c r="C87" s="245"/>
      <c r="D87" s="245"/>
      <c r="E87" s="246">
        <v>50</v>
      </c>
      <c r="F87" s="245"/>
    </row>
    <row r="88" spans="1:6" ht="25.5" x14ac:dyDescent="0.25">
      <c r="A88" s="261" t="s">
        <v>112</v>
      </c>
      <c r="B88" s="242" t="s">
        <v>113</v>
      </c>
      <c r="C88" s="245"/>
      <c r="D88" s="245"/>
      <c r="E88" s="246">
        <v>0</v>
      </c>
      <c r="F88" s="245"/>
    </row>
    <row r="89" spans="1:6" x14ac:dyDescent="0.25">
      <c r="A89" s="261" t="s">
        <v>381</v>
      </c>
      <c r="B89" s="242" t="s">
        <v>382</v>
      </c>
      <c r="C89" s="245"/>
      <c r="D89" s="245"/>
      <c r="E89" s="246">
        <v>0</v>
      </c>
      <c r="F89" s="245"/>
    </row>
    <row r="90" spans="1:6" x14ac:dyDescent="0.25">
      <c r="A90" s="261" t="s">
        <v>114</v>
      </c>
      <c r="B90" s="242" t="s">
        <v>115</v>
      </c>
      <c r="C90" s="245"/>
      <c r="D90" s="245"/>
      <c r="E90" s="246">
        <v>0</v>
      </c>
      <c r="F90" s="245"/>
    </row>
    <row r="91" spans="1:6" x14ac:dyDescent="0.25">
      <c r="A91" s="261" t="s">
        <v>124</v>
      </c>
      <c r="B91" s="242" t="s">
        <v>125</v>
      </c>
      <c r="C91" s="245"/>
      <c r="D91" s="245"/>
      <c r="E91" s="246">
        <v>0</v>
      </c>
      <c r="F91" s="245"/>
    </row>
    <row r="92" spans="1:6" x14ac:dyDescent="0.25">
      <c r="A92" s="261" t="s">
        <v>128</v>
      </c>
      <c r="B92" s="242" t="s">
        <v>129</v>
      </c>
      <c r="C92" s="245"/>
      <c r="D92" s="245"/>
      <c r="E92" s="246">
        <v>1097.69</v>
      </c>
      <c r="F92" s="245"/>
    </row>
    <row r="93" spans="1:6" x14ac:dyDescent="0.25">
      <c r="A93" s="261" t="s">
        <v>132</v>
      </c>
      <c r="B93" s="242" t="s">
        <v>133</v>
      </c>
      <c r="C93" s="245"/>
      <c r="D93" s="245"/>
      <c r="E93" s="246">
        <v>0</v>
      </c>
      <c r="F93" s="245"/>
    </row>
    <row r="94" spans="1:6" x14ac:dyDescent="0.25">
      <c r="A94" s="261" t="s">
        <v>136</v>
      </c>
      <c r="B94" s="242" t="s">
        <v>137</v>
      </c>
      <c r="C94" s="245"/>
      <c r="D94" s="245"/>
      <c r="E94" s="246">
        <v>51332.29</v>
      </c>
      <c r="F94" s="245"/>
    </row>
    <row r="95" spans="1:6" x14ac:dyDescent="0.25">
      <c r="A95" s="261" t="s">
        <v>138</v>
      </c>
      <c r="B95" s="242" t="s">
        <v>139</v>
      </c>
      <c r="C95" s="245"/>
      <c r="D95" s="245"/>
      <c r="E95" s="246">
        <v>0</v>
      </c>
      <c r="F95" s="245"/>
    </row>
    <row r="96" spans="1:6" x14ac:dyDescent="0.25">
      <c r="A96" s="261" t="s">
        <v>140</v>
      </c>
      <c r="B96" s="242" t="s">
        <v>141</v>
      </c>
      <c r="C96" s="245"/>
      <c r="D96" s="245"/>
      <c r="E96" s="246">
        <v>125</v>
      </c>
      <c r="F96" s="245"/>
    </row>
    <row r="97" spans="1:6" ht="25.5" x14ac:dyDescent="0.25">
      <c r="A97" s="261" t="s">
        <v>144</v>
      </c>
      <c r="B97" s="242" t="s">
        <v>143</v>
      </c>
      <c r="C97" s="245"/>
      <c r="D97" s="245"/>
      <c r="E97" s="246">
        <v>3107.62</v>
      </c>
      <c r="F97" s="245"/>
    </row>
    <row r="98" spans="1:6" x14ac:dyDescent="0.25">
      <c r="A98" s="261">
        <v>3292</v>
      </c>
      <c r="B98" s="242" t="s">
        <v>150</v>
      </c>
      <c r="C98" s="245"/>
      <c r="D98" s="245"/>
      <c r="E98" s="246">
        <v>23</v>
      </c>
      <c r="F98" s="245"/>
    </row>
    <row r="99" spans="1:6" x14ac:dyDescent="0.25">
      <c r="A99" s="261" t="s">
        <v>151</v>
      </c>
      <c r="B99" s="242" t="s">
        <v>152</v>
      </c>
      <c r="C99" s="245"/>
      <c r="D99" s="245"/>
      <c r="E99" s="246">
        <v>1814.47</v>
      </c>
      <c r="F99" s="245"/>
    </row>
    <row r="100" spans="1:6" ht="25.5" x14ac:dyDescent="0.25">
      <c r="A100" s="261" t="s">
        <v>159</v>
      </c>
      <c r="B100" s="242" t="s">
        <v>146</v>
      </c>
      <c r="C100" s="245"/>
      <c r="D100" s="245"/>
      <c r="E100" s="246">
        <v>0</v>
      </c>
      <c r="F100" s="245"/>
    </row>
    <row r="101" spans="1:6" x14ac:dyDescent="0.25">
      <c r="A101" s="263">
        <v>35</v>
      </c>
      <c r="B101" s="242" t="s">
        <v>167</v>
      </c>
      <c r="C101" s="245"/>
      <c r="D101" s="245"/>
      <c r="E101" s="246">
        <f>+E102</f>
        <v>16030</v>
      </c>
      <c r="F101" s="245"/>
    </row>
    <row r="102" spans="1:6" ht="38.25" x14ac:dyDescent="0.25">
      <c r="A102" s="261">
        <v>3531</v>
      </c>
      <c r="B102" s="242" t="s">
        <v>173</v>
      </c>
      <c r="C102" s="245"/>
      <c r="D102" s="245"/>
      <c r="E102" s="246">
        <v>16030</v>
      </c>
      <c r="F102" s="245"/>
    </row>
    <row r="103" spans="1:6" ht="25.5" x14ac:dyDescent="0.25">
      <c r="A103" s="261">
        <v>36</v>
      </c>
      <c r="B103" s="242" t="s">
        <v>176</v>
      </c>
      <c r="C103" s="245"/>
      <c r="D103" s="245"/>
      <c r="E103" s="246">
        <f>+E104</f>
        <v>19097</v>
      </c>
      <c r="F103" s="245"/>
    </row>
    <row r="104" spans="1:6" ht="38.25" x14ac:dyDescent="0.25">
      <c r="A104" s="261">
        <v>3691</v>
      </c>
      <c r="B104" s="242" t="s">
        <v>198</v>
      </c>
      <c r="C104" s="245"/>
      <c r="D104" s="245"/>
      <c r="E104" s="246">
        <v>19097</v>
      </c>
      <c r="F104" s="245"/>
    </row>
    <row r="105" spans="1:6" ht="25.5" x14ac:dyDescent="0.25">
      <c r="A105" s="261" t="s">
        <v>233</v>
      </c>
      <c r="B105" s="242" t="s">
        <v>234</v>
      </c>
      <c r="C105" s="243">
        <v>78500</v>
      </c>
      <c r="D105" s="243"/>
      <c r="E105" s="244">
        <f>E106+E107</f>
        <v>2037.5</v>
      </c>
      <c r="F105" s="238">
        <f>+E105/C105*100</f>
        <v>2.5955414012738856</v>
      </c>
    </row>
    <row r="106" spans="1:6" x14ac:dyDescent="0.25">
      <c r="A106" s="261" t="s">
        <v>241</v>
      </c>
      <c r="B106" s="242" t="s">
        <v>242</v>
      </c>
      <c r="C106" s="245"/>
      <c r="D106" s="245"/>
      <c r="E106" s="246">
        <v>0</v>
      </c>
      <c r="F106" s="245"/>
    </row>
    <row r="107" spans="1:6" x14ac:dyDescent="0.25">
      <c r="A107" s="261">
        <v>4225</v>
      </c>
      <c r="B107" s="242" t="s">
        <v>441</v>
      </c>
      <c r="C107" s="245"/>
      <c r="D107" s="245"/>
      <c r="E107" s="246">
        <v>2037.5</v>
      </c>
      <c r="F107" s="245"/>
    </row>
    <row r="108" spans="1:6" ht="38.25" x14ac:dyDescent="0.25">
      <c r="A108" s="260" t="s">
        <v>575</v>
      </c>
      <c r="B108" s="241" t="s">
        <v>576</v>
      </c>
      <c r="C108" s="236">
        <v>19147593</v>
      </c>
      <c r="D108" s="236"/>
      <c r="E108" s="237">
        <f>E109+E169+E225+E259</f>
        <v>725542.4800000001</v>
      </c>
      <c r="F108" s="238">
        <f t="shared" ref="F108:F110" si="5">+E108/C108*100</f>
        <v>3.7892098500318037</v>
      </c>
    </row>
    <row r="109" spans="1:6" x14ac:dyDescent="0.25">
      <c r="A109" s="262" t="s">
        <v>83</v>
      </c>
      <c r="B109" s="242" t="s">
        <v>485</v>
      </c>
      <c r="C109" s="243">
        <v>2545793</v>
      </c>
      <c r="D109" s="243"/>
      <c r="E109" s="244">
        <f>E110+E115+E141+E147+E149+E152+E154+E155+E165+E167</f>
        <v>385791.80000000005</v>
      </c>
      <c r="F109" s="238">
        <f t="shared" si="5"/>
        <v>15.154091475622725</v>
      </c>
    </row>
    <row r="110" spans="1:6" x14ac:dyDescent="0.25">
      <c r="A110" s="261" t="s">
        <v>83</v>
      </c>
      <c r="B110" s="242" t="s">
        <v>84</v>
      </c>
      <c r="C110" s="243">
        <v>1075893</v>
      </c>
      <c r="D110" s="243"/>
      <c r="E110" s="244">
        <f>SUM(E111:E114)</f>
        <v>15419.82</v>
      </c>
      <c r="F110" s="238">
        <f t="shared" si="5"/>
        <v>1.4332112951752636</v>
      </c>
    </row>
    <row r="111" spans="1:6" x14ac:dyDescent="0.25">
      <c r="A111" s="261" t="s">
        <v>87</v>
      </c>
      <c r="B111" s="242" t="s">
        <v>88</v>
      </c>
      <c r="C111" s="245"/>
      <c r="D111" s="245"/>
      <c r="E111" s="246">
        <v>0</v>
      </c>
      <c r="F111" s="245"/>
    </row>
    <row r="112" spans="1:6" x14ac:dyDescent="0.25">
      <c r="A112" s="261">
        <v>3114</v>
      </c>
      <c r="B112" s="242" t="s">
        <v>376</v>
      </c>
      <c r="C112" s="245"/>
      <c r="D112" s="245"/>
      <c r="E112" s="246">
        <v>1984.43</v>
      </c>
      <c r="F112" s="245"/>
    </row>
    <row r="113" spans="1:6" x14ac:dyDescent="0.25">
      <c r="A113" s="261" t="s">
        <v>93</v>
      </c>
      <c r="B113" s="242" t="s">
        <v>92</v>
      </c>
      <c r="C113" s="245"/>
      <c r="D113" s="245"/>
      <c r="E113" s="246">
        <v>13107.97</v>
      </c>
      <c r="F113" s="245"/>
    </row>
    <row r="114" spans="1:6" ht="25.5" x14ac:dyDescent="0.25">
      <c r="A114" s="261" t="s">
        <v>96</v>
      </c>
      <c r="B114" s="242" t="s">
        <v>97</v>
      </c>
      <c r="C114" s="245"/>
      <c r="D114" s="245"/>
      <c r="E114" s="246">
        <v>327.42</v>
      </c>
      <c r="F114" s="245"/>
    </row>
    <row r="115" spans="1:6" x14ac:dyDescent="0.25">
      <c r="A115" s="261" t="s">
        <v>98</v>
      </c>
      <c r="B115" s="242" t="s">
        <v>99</v>
      </c>
      <c r="C115" s="243">
        <v>1207228</v>
      </c>
      <c r="D115" s="243"/>
      <c r="E115" s="244">
        <f>SUM(E116:E140)</f>
        <v>348072.35000000003</v>
      </c>
      <c r="F115" s="238">
        <f>+E115/C115*100</f>
        <v>28.832362238119064</v>
      </c>
    </row>
    <row r="116" spans="1:6" x14ac:dyDescent="0.25">
      <c r="A116" s="261" t="s">
        <v>102</v>
      </c>
      <c r="B116" s="242" t="s">
        <v>103</v>
      </c>
      <c r="C116" s="245"/>
      <c r="D116" s="245"/>
      <c r="E116" s="246">
        <v>82053.2</v>
      </c>
      <c r="F116" s="245"/>
    </row>
    <row r="117" spans="1:6" ht="25.5" x14ac:dyDescent="0.25">
      <c r="A117" s="261" t="s">
        <v>104</v>
      </c>
      <c r="B117" s="242" t="s">
        <v>105</v>
      </c>
      <c r="C117" s="245"/>
      <c r="D117" s="245"/>
      <c r="E117" s="246">
        <v>0</v>
      </c>
      <c r="F117" s="245"/>
    </row>
    <row r="118" spans="1:6" x14ac:dyDescent="0.25">
      <c r="A118" s="261" t="s">
        <v>106</v>
      </c>
      <c r="B118" s="242" t="s">
        <v>107</v>
      </c>
      <c r="C118" s="245"/>
      <c r="D118" s="245"/>
      <c r="E118" s="246">
        <v>2710</v>
      </c>
      <c r="F118" s="245"/>
    </row>
    <row r="119" spans="1:6" ht="25.5" x14ac:dyDescent="0.25">
      <c r="A119" s="261" t="s">
        <v>112</v>
      </c>
      <c r="B119" s="242" t="s">
        <v>113</v>
      </c>
      <c r="C119" s="245"/>
      <c r="D119" s="245"/>
      <c r="E119" s="246">
        <v>8352.68</v>
      </c>
      <c r="F119" s="245"/>
    </row>
    <row r="120" spans="1:6" x14ac:dyDescent="0.25">
      <c r="A120" s="261" t="s">
        <v>381</v>
      </c>
      <c r="B120" s="242" t="s">
        <v>382</v>
      </c>
      <c r="C120" s="245"/>
      <c r="D120" s="245"/>
      <c r="E120" s="246">
        <v>38601.980000000003</v>
      </c>
      <c r="F120" s="245"/>
    </row>
    <row r="121" spans="1:6" x14ac:dyDescent="0.25">
      <c r="A121" s="261" t="s">
        <v>114</v>
      </c>
      <c r="B121" s="242" t="s">
        <v>115</v>
      </c>
      <c r="C121" s="245"/>
      <c r="D121" s="245"/>
      <c r="E121" s="246">
        <v>12458.22</v>
      </c>
      <c r="F121" s="245"/>
    </row>
    <row r="122" spans="1:6" ht="25.5" x14ac:dyDescent="0.25">
      <c r="A122" s="261" t="s">
        <v>116</v>
      </c>
      <c r="B122" s="242" t="s">
        <v>117</v>
      </c>
      <c r="C122" s="245"/>
      <c r="D122" s="245"/>
      <c r="E122" s="246">
        <v>20694.419999999998</v>
      </c>
      <c r="F122" s="245"/>
    </row>
    <row r="123" spans="1:6" x14ac:dyDescent="0.25">
      <c r="A123" s="261" t="s">
        <v>118</v>
      </c>
      <c r="B123" s="242" t="s">
        <v>119</v>
      </c>
      <c r="C123" s="245"/>
      <c r="D123" s="245"/>
      <c r="E123" s="246">
        <v>3157.89</v>
      </c>
      <c r="F123" s="245"/>
    </row>
    <row r="124" spans="1:6" ht="25.5" x14ac:dyDescent="0.25">
      <c r="A124" s="261" t="s">
        <v>120</v>
      </c>
      <c r="B124" s="242" t="s">
        <v>121</v>
      </c>
      <c r="C124" s="245"/>
      <c r="D124" s="245"/>
      <c r="E124" s="246">
        <v>339.9</v>
      </c>
      <c r="F124" s="245"/>
    </row>
    <row r="125" spans="1:6" x14ac:dyDescent="0.25">
      <c r="A125" s="261" t="s">
        <v>124</v>
      </c>
      <c r="B125" s="242" t="s">
        <v>125</v>
      </c>
      <c r="C125" s="245"/>
      <c r="D125" s="245"/>
      <c r="E125" s="246">
        <v>2856.75</v>
      </c>
      <c r="F125" s="245"/>
    </row>
    <row r="126" spans="1:6" ht="25.5" x14ac:dyDescent="0.25">
      <c r="A126" s="261" t="s">
        <v>126</v>
      </c>
      <c r="B126" s="242" t="s">
        <v>127</v>
      </c>
      <c r="C126" s="245"/>
      <c r="D126" s="245"/>
      <c r="E126" s="246">
        <v>19081.189999999999</v>
      </c>
      <c r="F126" s="245"/>
    </row>
    <row r="127" spans="1:6" x14ac:dyDescent="0.25">
      <c r="A127" s="261" t="s">
        <v>128</v>
      </c>
      <c r="B127" s="242" t="s">
        <v>129</v>
      </c>
      <c r="C127" s="245"/>
      <c r="D127" s="245"/>
      <c r="E127" s="246">
        <v>12353.54</v>
      </c>
      <c r="F127" s="245"/>
    </row>
    <row r="128" spans="1:6" x14ac:dyDescent="0.25">
      <c r="A128" s="261" t="s">
        <v>130</v>
      </c>
      <c r="B128" s="242" t="s">
        <v>131</v>
      </c>
      <c r="C128" s="245"/>
      <c r="D128" s="245"/>
      <c r="E128" s="246">
        <v>3807.42</v>
      </c>
      <c r="F128" s="245"/>
    </row>
    <row r="129" spans="1:6" x14ac:dyDescent="0.25">
      <c r="A129" s="261" t="s">
        <v>132</v>
      </c>
      <c r="B129" s="242" t="s">
        <v>133</v>
      </c>
      <c r="C129" s="245"/>
      <c r="D129" s="245"/>
      <c r="E129" s="246">
        <v>1804.48</v>
      </c>
      <c r="F129" s="245"/>
    </row>
    <row r="130" spans="1:6" x14ac:dyDescent="0.25">
      <c r="A130" s="261" t="s">
        <v>134</v>
      </c>
      <c r="B130" s="242" t="s">
        <v>135</v>
      </c>
      <c r="C130" s="245"/>
      <c r="D130" s="245"/>
      <c r="E130" s="246">
        <v>0</v>
      </c>
      <c r="F130" s="245"/>
    </row>
    <row r="131" spans="1:6" x14ac:dyDescent="0.25">
      <c r="A131" s="261" t="s">
        <v>136</v>
      </c>
      <c r="B131" s="242" t="s">
        <v>137</v>
      </c>
      <c r="C131" s="245"/>
      <c r="D131" s="245"/>
      <c r="E131" s="246">
        <v>31755.31</v>
      </c>
      <c r="F131" s="245"/>
    </row>
    <row r="132" spans="1:6" x14ac:dyDescent="0.25">
      <c r="A132" s="261" t="s">
        <v>138</v>
      </c>
      <c r="B132" s="242" t="s">
        <v>139</v>
      </c>
      <c r="C132" s="245"/>
      <c r="D132" s="245"/>
      <c r="E132" s="246">
        <v>3279</v>
      </c>
      <c r="F132" s="245"/>
    </row>
    <row r="133" spans="1:6" x14ac:dyDescent="0.25">
      <c r="A133" s="261" t="s">
        <v>140</v>
      </c>
      <c r="B133" s="242" t="s">
        <v>141</v>
      </c>
      <c r="C133" s="245"/>
      <c r="D133" s="245"/>
      <c r="E133" s="246">
        <v>54176.37</v>
      </c>
      <c r="F133" s="245"/>
    </row>
    <row r="134" spans="1:6" ht="25.5" x14ac:dyDescent="0.25">
      <c r="A134" s="261" t="s">
        <v>144</v>
      </c>
      <c r="B134" s="242" t="s">
        <v>143</v>
      </c>
      <c r="C134" s="245"/>
      <c r="D134" s="245"/>
      <c r="E134" s="246">
        <v>15956.13</v>
      </c>
      <c r="F134" s="245"/>
    </row>
    <row r="135" spans="1:6" x14ac:dyDescent="0.25">
      <c r="A135" s="261" t="s">
        <v>149</v>
      </c>
      <c r="B135" s="242" t="s">
        <v>150</v>
      </c>
      <c r="C135" s="245"/>
      <c r="D135" s="245"/>
      <c r="E135" s="246">
        <v>4153.93</v>
      </c>
      <c r="F135" s="245"/>
    </row>
    <row r="136" spans="1:6" x14ac:dyDescent="0.25">
      <c r="A136" s="261" t="s">
        <v>151</v>
      </c>
      <c r="B136" s="242" t="s">
        <v>152</v>
      </c>
      <c r="C136" s="245"/>
      <c r="D136" s="245"/>
      <c r="E136" s="246">
        <v>17355</v>
      </c>
      <c r="F136" s="245"/>
    </row>
    <row r="137" spans="1:6" x14ac:dyDescent="0.25">
      <c r="A137" s="261" t="s">
        <v>153</v>
      </c>
      <c r="B137" s="242" t="s">
        <v>154</v>
      </c>
      <c r="C137" s="245"/>
      <c r="D137" s="245"/>
      <c r="E137" s="246">
        <v>2800</v>
      </c>
      <c r="F137" s="245"/>
    </row>
    <row r="138" spans="1:6" x14ac:dyDescent="0.25">
      <c r="A138" s="261" t="s">
        <v>155</v>
      </c>
      <c r="B138" s="242" t="s">
        <v>156</v>
      </c>
      <c r="C138" s="245"/>
      <c r="D138" s="245"/>
      <c r="E138" s="246">
        <v>1858.12</v>
      </c>
      <c r="F138" s="245"/>
    </row>
    <row r="139" spans="1:6" x14ac:dyDescent="0.25">
      <c r="A139" s="261" t="s">
        <v>157</v>
      </c>
      <c r="B139" s="242" t="s">
        <v>158</v>
      </c>
      <c r="C139" s="245"/>
      <c r="D139" s="245"/>
      <c r="E139" s="246">
        <v>0</v>
      </c>
      <c r="F139" s="245"/>
    </row>
    <row r="140" spans="1:6" ht="25.5" x14ac:dyDescent="0.25">
      <c r="A140" s="261" t="s">
        <v>159</v>
      </c>
      <c r="B140" s="242" t="s">
        <v>146</v>
      </c>
      <c r="C140" s="245"/>
      <c r="D140" s="245"/>
      <c r="E140" s="246">
        <v>8466.82</v>
      </c>
      <c r="F140" s="245"/>
    </row>
    <row r="141" spans="1:6" x14ac:dyDescent="0.25">
      <c r="A141" s="261" t="s">
        <v>160</v>
      </c>
      <c r="B141" s="242" t="s">
        <v>161</v>
      </c>
      <c r="C141" s="243">
        <v>14188</v>
      </c>
      <c r="D141" s="243"/>
      <c r="E141" s="244">
        <f>SUM(E142:E146)</f>
        <v>1950.6100000000001</v>
      </c>
      <c r="F141" s="238">
        <f>+E141/C141*100</f>
        <v>13.748308429658868</v>
      </c>
    </row>
    <row r="142" spans="1:6" ht="51" x14ac:dyDescent="0.25">
      <c r="A142" s="261" t="s">
        <v>387</v>
      </c>
      <c r="B142" s="242" t="s">
        <v>388</v>
      </c>
      <c r="C142" s="245"/>
      <c r="D142" s="245"/>
      <c r="E142" s="246">
        <v>352.63</v>
      </c>
      <c r="F142" s="245"/>
    </row>
    <row r="143" spans="1:6" ht="25.5" x14ac:dyDescent="0.25">
      <c r="A143" s="261" t="s">
        <v>164</v>
      </c>
      <c r="B143" s="242" t="s">
        <v>165</v>
      </c>
      <c r="C143" s="245"/>
      <c r="D143" s="245"/>
      <c r="E143" s="246">
        <v>1597.98</v>
      </c>
      <c r="F143" s="245"/>
    </row>
    <row r="144" spans="1:6" ht="25.5" x14ac:dyDescent="0.25">
      <c r="A144" s="261" t="s">
        <v>389</v>
      </c>
      <c r="B144" s="242" t="s">
        <v>390</v>
      </c>
      <c r="C144" s="245"/>
      <c r="D144" s="245"/>
      <c r="E144" s="246">
        <v>0</v>
      </c>
      <c r="F144" s="245"/>
    </row>
    <row r="145" spans="1:6" x14ac:dyDescent="0.25">
      <c r="A145" s="261" t="s">
        <v>391</v>
      </c>
      <c r="B145" s="242" t="s">
        <v>392</v>
      </c>
      <c r="C145" s="245"/>
      <c r="D145" s="245"/>
      <c r="E145" s="246">
        <v>0</v>
      </c>
      <c r="F145" s="245"/>
    </row>
    <row r="146" spans="1:6" ht="25.5" x14ac:dyDescent="0.25">
      <c r="A146" s="261" t="s">
        <v>393</v>
      </c>
      <c r="B146" s="242" t="s">
        <v>394</v>
      </c>
      <c r="C146" s="245"/>
      <c r="D146" s="245"/>
      <c r="E146" s="246">
        <v>0</v>
      </c>
      <c r="F146" s="245"/>
    </row>
    <row r="147" spans="1:6" ht="25.5" x14ac:dyDescent="0.25">
      <c r="A147" s="261" t="s">
        <v>175</v>
      </c>
      <c r="B147" s="242" t="s">
        <v>176</v>
      </c>
      <c r="C147" s="247"/>
      <c r="D147" s="247"/>
      <c r="E147" s="244">
        <f>+E148</f>
        <v>1200</v>
      </c>
      <c r="F147" s="247"/>
    </row>
    <row r="148" spans="1:6" ht="38.25" x14ac:dyDescent="0.25">
      <c r="A148" s="261" t="s">
        <v>197</v>
      </c>
      <c r="B148" s="242" t="s">
        <v>198</v>
      </c>
      <c r="C148" s="245"/>
      <c r="D148" s="245"/>
      <c r="E148" s="246">
        <v>1200</v>
      </c>
      <c r="F148" s="245"/>
    </row>
    <row r="149" spans="1:6" ht="38.25" x14ac:dyDescent="0.25">
      <c r="A149" s="261" t="s">
        <v>203</v>
      </c>
      <c r="B149" s="242" t="s">
        <v>204</v>
      </c>
      <c r="C149" s="243">
        <v>21800</v>
      </c>
      <c r="D149" s="243"/>
      <c r="E149" s="244">
        <v>0</v>
      </c>
      <c r="F149" s="238">
        <f>+E149/C149*100</f>
        <v>0</v>
      </c>
    </row>
    <row r="150" spans="1:6" ht="25.5" x14ac:dyDescent="0.25">
      <c r="A150" s="261" t="s">
        <v>207</v>
      </c>
      <c r="B150" s="242" t="s">
        <v>208</v>
      </c>
      <c r="C150" s="245"/>
      <c r="D150" s="245"/>
      <c r="E150" s="246">
        <v>0</v>
      </c>
      <c r="F150" s="245"/>
    </row>
    <row r="151" spans="1:6" ht="25.5" x14ac:dyDescent="0.25">
      <c r="A151" s="261" t="s">
        <v>412</v>
      </c>
      <c r="B151" s="242" t="s">
        <v>413</v>
      </c>
      <c r="C151" s="245"/>
      <c r="D151" s="245"/>
      <c r="E151" s="246">
        <v>0</v>
      </c>
      <c r="F151" s="245"/>
    </row>
    <row r="152" spans="1:6" x14ac:dyDescent="0.25">
      <c r="A152" s="261" t="s">
        <v>209</v>
      </c>
      <c r="B152" s="242" t="s">
        <v>210</v>
      </c>
      <c r="C152" s="243">
        <v>7000</v>
      </c>
      <c r="D152" s="243"/>
      <c r="E152" s="244">
        <v>0</v>
      </c>
      <c r="F152" s="238">
        <f>+E152/C152*100</f>
        <v>0</v>
      </c>
    </row>
    <row r="153" spans="1:6" x14ac:dyDescent="0.25">
      <c r="A153" s="261" t="s">
        <v>213</v>
      </c>
      <c r="B153" s="242" t="s">
        <v>214</v>
      </c>
      <c r="C153" s="245"/>
      <c r="D153" s="245"/>
      <c r="E153" s="246">
        <v>0</v>
      </c>
      <c r="F153" s="245"/>
    </row>
    <row r="154" spans="1:6" ht="25.5" x14ac:dyDescent="0.25">
      <c r="A154" s="261" t="s">
        <v>59</v>
      </c>
      <c r="B154" s="242" t="s">
        <v>228</v>
      </c>
      <c r="C154" s="243">
        <v>39100</v>
      </c>
      <c r="D154" s="243"/>
      <c r="E154" s="248">
        <v>0</v>
      </c>
      <c r="F154" s="247"/>
    </row>
    <row r="155" spans="1:6" ht="25.5" x14ac:dyDescent="0.25">
      <c r="A155" s="261" t="s">
        <v>233</v>
      </c>
      <c r="B155" s="242" t="s">
        <v>234</v>
      </c>
      <c r="C155" s="243">
        <v>140993</v>
      </c>
      <c r="D155" s="243"/>
      <c r="E155" s="244">
        <f>SUM(E156:E164)</f>
        <v>3218.77</v>
      </c>
      <c r="F155" s="238">
        <f>+E155/C155*100</f>
        <v>2.2829289397345969</v>
      </c>
    </row>
    <row r="156" spans="1:6" x14ac:dyDescent="0.25">
      <c r="A156" s="261" t="s">
        <v>241</v>
      </c>
      <c r="B156" s="242" t="s">
        <v>242</v>
      </c>
      <c r="C156" s="245"/>
      <c r="D156" s="245"/>
      <c r="E156" s="246">
        <v>1914.27</v>
      </c>
      <c r="F156" s="245"/>
    </row>
    <row r="157" spans="1:6" x14ac:dyDescent="0.25">
      <c r="A157" s="261" t="s">
        <v>436</v>
      </c>
      <c r="B157" s="242" t="s">
        <v>437</v>
      </c>
      <c r="C157" s="245"/>
      <c r="D157" s="245"/>
      <c r="E157" s="246">
        <v>522.4</v>
      </c>
      <c r="F157" s="245"/>
    </row>
    <row r="158" spans="1:6" x14ac:dyDescent="0.25">
      <c r="A158" s="261" t="s">
        <v>438</v>
      </c>
      <c r="B158" s="242" t="s">
        <v>439</v>
      </c>
      <c r="C158" s="245"/>
      <c r="D158" s="245"/>
      <c r="E158" s="246">
        <v>0</v>
      </c>
      <c r="F158" s="245"/>
    </row>
    <row r="159" spans="1:6" x14ac:dyDescent="0.25">
      <c r="A159" s="261" t="s">
        <v>243</v>
      </c>
      <c r="B159" s="242" t="s">
        <v>244</v>
      </c>
      <c r="C159" s="245"/>
      <c r="D159" s="245"/>
      <c r="E159" s="246">
        <v>782.1</v>
      </c>
      <c r="F159" s="245"/>
    </row>
    <row r="160" spans="1:6" x14ac:dyDescent="0.25">
      <c r="A160" s="261" t="s">
        <v>440</v>
      </c>
      <c r="B160" s="242" t="s">
        <v>441</v>
      </c>
      <c r="C160" s="245"/>
      <c r="D160" s="245"/>
      <c r="E160" s="246">
        <v>0</v>
      </c>
      <c r="F160" s="245"/>
    </row>
    <row r="161" spans="1:6" x14ac:dyDescent="0.25">
      <c r="A161" s="261" t="s">
        <v>442</v>
      </c>
      <c r="B161" s="242" t="s">
        <v>360</v>
      </c>
      <c r="C161" s="245"/>
      <c r="D161" s="245"/>
      <c r="E161" s="246">
        <v>0</v>
      </c>
      <c r="F161" s="245"/>
    </row>
    <row r="162" spans="1:6" ht="25.5" x14ac:dyDescent="0.25">
      <c r="A162" s="261" t="s">
        <v>443</v>
      </c>
      <c r="B162" s="242" t="s">
        <v>362</v>
      </c>
      <c r="C162" s="245"/>
      <c r="D162" s="245"/>
      <c r="E162" s="246">
        <v>0</v>
      </c>
      <c r="F162" s="245"/>
    </row>
    <row r="163" spans="1:6" ht="25.5" x14ac:dyDescent="0.25">
      <c r="A163" s="261" t="s">
        <v>446</v>
      </c>
      <c r="B163" s="242" t="s">
        <v>366</v>
      </c>
      <c r="C163" s="245"/>
      <c r="D163" s="245"/>
      <c r="E163" s="246">
        <v>0</v>
      </c>
      <c r="F163" s="245"/>
    </row>
    <row r="164" spans="1:6" x14ac:dyDescent="0.25">
      <c r="A164" s="261" t="s">
        <v>450</v>
      </c>
      <c r="B164" s="242" t="s">
        <v>451</v>
      </c>
      <c r="C164" s="245"/>
      <c r="D164" s="245"/>
      <c r="E164" s="246">
        <v>0</v>
      </c>
      <c r="F164" s="245"/>
    </row>
    <row r="165" spans="1:6" ht="25.5" x14ac:dyDescent="0.25">
      <c r="A165" s="261" t="s">
        <v>249</v>
      </c>
      <c r="B165" s="242" t="s">
        <v>250</v>
      </c>
      <c r="C165" s="243"/>
      <c r="D165" s="243"/>
      <c r="E165" s="244">
        <v>0</v>
      </c>
      <c r="F165" s="238" t="e">
        <f>+E165/C165*100</f>
        <v>#DIV/0!</v>
      </c>
    </row>
    <row r="166" spans="1:6" ht="25.5" x14ac:dyDescent="0.25">
      <c r="A166" s="261" t="s">
        <v>253</v>
      </c>
      <c r="B166" s="242" t="s">
        <v>252</v>
      </c>
      <c r="C166" s="245"/>
      <c r="D166" s="245"/>
      <c r="E166" s="246">
        <v>0</v>
      </c>
      <c r="F166" s="245"/>
    </row>
    <row r="167" spans="1:6" ht="25.5" x14ac:dyDescent="0.25">
      <c r="A167" s="261" t="s">
        <v>517</v>
      </c>
      <c r="B167" s="242" t="s">
        <v>518</v>
      </c>
      <c r="C167" s="243">
        <v>39591</v>
      </c>
      <c r="D167" s="243"/>
      <c r="E167" s="249">
        <f>+E168</f>
        <v>15930.25</v>
      </c>
      <c r="F167" s="247"/>
    </row>
    <row r="168" spans="1:6" ht="38.25" x14ac:dyDescent="0.25">
      <c r="A168" s="261">
        <v>5445</v>
      </c>
      <c r="B168" s="242" t="s">
        <v>577</v>
      </c>
      <c r="C168" s="243"/>
      <c r="D168" s="243"/>
      <c r="E168" s="250">
        <v>15930.25</v>
      </c>
      <c r="F168" s="247"/>
    </row>
    <row r="169" spans="1:6" x14ac:dyDescent="0.25">
      <c r="A169" s="262" t="s">
        <v>60</v>
      </c>
      <c r="B169" s="242" t="s">
        <v>61</v>
      </c>
      <c r="C169" s="243">
        <v>13811856</v>
      </c>
      <c r="D169" s="243"/>
      <c r="E169" s="244">
        <f>E170+E177+E205+E211+E223</f>
        <v>228230.04</v>
      </c>
      <c r="F169" s="238">
        <f t="shared" ref="F169:F170" si="6">+E169/C169*100</f>
        <v>1.6524212242004261</v>
      </c>
    </row>
    <row r="170" spans="1:6" x14ac:dyDescent="0.25">
      <c r="A170" s="261" t="s">
        <v>83</v>
      </c>
      <c r="B170" s="242" t="s">
        <v>84</v>
      </c>
      <c r="C170" s="243">
        <v>2701040</v>
      </c>
      <c r="D170" s="243"/>
      <c r="E170" s="244">
        <f>E171+E172+E173+E174+E175+E176</f>
        <v>47417.52</v>
      </c>
      <c r="F170" s="238">
        <f t="shared" si="6"/>
        <v>1.7555282409738471</v>
      </c>
    </row>
    <row r="171" spans="1:6" x14ac:dyDescent="0.25">
      <c r="A171" s="261" t="s">
        <v>87</v>
      </c>
      <c r="B171" s="242" t="s">
        <v>88</v>
      </c>
      <c r="C171" s="245"/>
      <c r="D171" s="245"/>
      <c r="E171" s="246">
        <v>18032.72</v>
      </c>
      <c r="F171" s="245"/>
    </row>
    <row r="172" spans="1:6" x14ac:dyDescent="0.25">
      <c r="A172" s="261" t="s">
        <v>373</v>
      </c>
      <c r="B172" s="242" t="s">
        <v>374</v>
      </c>
      <c r="C172" s="245"/>
      <c r="D172" s="245"/>
      <c r="E172" s="246">
        <v>0</v>
      </c>
      <c r="F172" s="245"/>
    </row>
    <row r="173" spans="1:6" x14ac:dyDescent="0.25">
      <c r="A173" s="261" t="s">
        <v>89</v>
      </c>
      <c r="B173" s="242" t="s">
        <v>90</v>
      </c>
      <c r="C173" s="245"/>
      <c r="D173" s="245"/>
      <c r="E173" s="246">
        <v>0</v>
      </c>
      <c r="F173" s="245"/>
    </row>
    <row r="174" spans="1:6" x14ac:dyDescent="0.25">
      <c r="A174" s="261" t="s">
        <v>93</v>
      </c>
      <c r="B174" s="242" t="s">
        <v>92</v>
      </c>
      <c r="C174" s="245"/>
      <c r="D174" s="245"/>
      <c r="E174" s="246">
        <v>26409.51</v>
      </c>
      <c r="F174" s="245"/>
    </row>
    <row r="175" spans="1:6" ht="25.5" x14ac:dyDescent="0.25">
      <c r="A175" s="261" t="s">
        <v>96</v>
      </c>
      <c r="B175" s="242" t="s">
        <v>97</v>
      </c>
      <c r="C175" s="245"/>
      <c r="D175" s="245"/>
      <c r="E175" s="246">
        <v>2975.29</v>
      </c>
      <c r="F175" s="245"/>
    </row>
    <row r="176" spans="1:6" ht="25.5" x14ac:dyDescent="0.25">
      <c r="A176" s="261" t="s">
        <v>379</v>
      </c>
      <c r="B176" s="242" t="s">
        <v>380</v>
      </c>
      <c r="C176" s="245"/>
      <c r="D176" s="245"/>
      <c r="E176" s="246">
        <v>0</v>
      </c>
      <c r="F176" s="245"/>
    </row>
    <row r="177" spans="1:6" x14ac:dyDescent="0.25">
      <c r="A177" s="261" t="s">
        <v>98</v>
      </c>
      <c r="B177" s="242" t="s">
        <v>99</v>
      </c>
      <c r="C177" s="243">
        <v>7174140</v>
      </c>
      <c r="D177" s="243"/>
      <c r="E177" s="244">
        <f>SUM(E178:E204)</f>
        <v>172583.97</v>
      </c>
      <c r="F177" s="238">
        <f>+E177/C177*100</f>
        <v>2.4056398397577965</v>
      </c>
    </row>
    <row r="178" spans="1:6" x14ac:dyDescent="0.25">
      <c r="A178" s="261" t="s">
        <v>102</v>
      </c>
      <c r="B178" s="242" t="s">
        <v>103</v>
      </c>
      <c r="C178" s="245"/>
      <c r="D178" s="245"/>
      <c r="E178" s="246">
        <v>27722.3</v>
      </c>
      <c r="F178" s="245"/>
    </row>
    <row r="179" spans="1:6" ht="25.5" x14ac:dyDescent="0.25">
      <c r="A179" s="261" t="s">
        <v>104</v>
      </c>
      <c r="B179" s="242" t="s">
        <v>105</v>
      </c>
      <c r="C179" s="245"/>
      <c r="D179" s="245"/>
      <c r="E179" s="246">
        <v>0</v>
      </c>
      <c r="F179" s="245"/>
    </row>
    <row r="180" spans="1:6" x14ac:dyDescent="0.25">
      <c r="A180" s="261" t="s">
        <v>106</v>
      </c>
      <c r="B180" s="242" t="s">
        <v>107</v>
      </c>
      <c r="C180" s="245"/>
      <c r="D180" s="245"/>
      <c r="E180" s="246">
        <v>3895.45</v>
      </c>
      <c r="F180" s="245"/>
    </row>
    <row r="181" spans="1:6" ht="25.5" x14ac:dyDescent="0.25">
      <c r="A181" s="261" t="s">
        <v>108</v>
      </c>
      <c r="B181" s="242" t="s">
        <v>109</v>
      </c>
      <c r="C181" s="245"/>
      <c r="D181" s="245"/>
      <c r="E181" s="246">
        <v>0</v>
      </c>
      <c r="F181" s="245"/>
    </row>
    <row r="182" spans="1:6" ht="25.5" x14ac:dyDescent="0.25">
      <c r="A182" s="261" t="s">
        <v>112</v>
      </c>
      <c r="B182" s="242" t="s">
        <v>113</v>
      </c>
      <c r="C182" s="245"/>
      <c r="D182" s="245"/>
      <c r="E182" s="246">
        <v>3005.95</v>
      </c>
      <c r="F182" s="245"/>
    </row>
    <row r="183" spans="1:6" x14ac:dyDescent="0.25">
      <c r="A183" s="261" t="s">
        <v>381</v>
      </c>
      <c r="B183" s="242" t="s">
        <v>382</v>
      </c>
      <c r="C183" s="245"/>
      <c r="D183" s="245"/>
      <c r="E183" s="246">
        <v>1637.99</v>
      </c>
      <c r="F183" s="245"/>
    </row>
    <row r="184" spans="1:6" x14ac:dyDescent="0.25">
      <c r="A184" s="261" t="s">
        <v>114</v>
      </c>
      <c r="B184" s="242" t="s">
        <v>115</v>
      </c>
      <c r="C184" s="245"/>
      <c r="D184" s="245"/>
      <c r="E184" s="246">
        <v>43967</v>
      </c>
      <c r="F184" s="245"/>
    </row>
    <row r="185" spans="1:6" ht="25.5" x14ac:dyDescent="0.25">
      <c r="A185" s="261" t="s">
        <v>116</v>
      </c>
      <c r="B185" s="242" t="s">
        <v>117</v>
      </c>
      <c r="C185" s="245"/>
      <c r="D185" s="245"/>
      <c r="E185" s="246">
        <v>175.96</v>
      </c>
      <c r="F185" s="245"/>
    </row>
    <row r="186" spans="1:6" x14ac:dyDescent="0.25">
      <c r="A186" s="261" t="s">
        <v>118</v>
      </c>
      <c r="B186" s="242" t="s">
        <v>119</v>
      </c>
      <c r="C186" s="245"/>
      <c r="D186" s="245"/>
      <c r="E186" s="246">
        <v>629.1</v>
      </c>
      <c r="F186" s="245"/>
    </row>
    <row r="187" spans="1:6" ht="25.5" x14ac:dyDescent="0.25">
      <c r="A187" s="261" t="s">
        <v>120</v>
      </c>
      <c r="B187" s="242" t="s">
        <v>121</v>
      </c>
      <c r="C187" s="245"/>
      <c r="D187" s="245"/>
      <c r="E187" s="246">
        <v>0</v>
      </c>
      <c r="F187" s="245"/>
    </row>
    <row r="188" spans="1:6" x14ac:dyDescent="0.25">
      <c r="A188" s="261" t="s">
        <v>124</v>
      </c>
      <c r="B188" s="242" t="s">
        <v>125</v>
      </c>
      <c r="C188" s="245"/>
      <c r="D188" s="245"/>
      <c r="E188" s="246">
        <v>5916.59</v>
      </c>
      <c r="F188" s="245"/>
    </row>
    <row r="189" spans="1:6" ht="25.5" x14ac:dyDescent="0.25">
      <c r="A189" s="261" t="s">
        <v>126</v>
      </c>
      <c r="B189" s="242" t="s">
        <v>127</v>
      </c>
      <c r="C189" s="245"/>
      <c r="D189" s="245"/>
      <c r="E189" s="246">
        <v>6533.78</v>
      </c>
      <c r="F189" s="245"/>
    </row>
    <row r="190" spans="1:6" x14ac:dyDescent="0.25">
      <c r="A190" s="261" t="s">
        <v>128</v>
      </c>
      <c r="B190" s="242" t="s">
        <v>129</v>
      </c>
      <c r="C190" s="245"/>
      <c r="D190" s="245"/>
      <c r="E190" s="246">
        <v>2434.88</v>
      </c>
      <c r="F190" s="245"/>
    </row>
    <row r="191" spans="1:6" x14ac:dyDescent="0.25">
      <c r="A191" s="261" t="s">
        <v>130</v>
      </c>
      <c r="B191" s="242" t="s">
        <v>131</v>
      </c>
      <c r="C191" s="245"/>
      <c r="D191" s="245"/>
      <c r="E191" s="246">
        <v>6167.96</v>
      </c>
      <c r="F191" s="245"/>
    </row>
    <row r="192" spans="1:6" x14ac:dyDescent="0.25">
      <c r="A192" s="261" t="s">
        <v>132</v>
      </c>
      <c r="B192" s="242" t="s">
        <v>133</v>
      </c>
      <c r="C192" s="245"/>
      <c r="D192" s="245"/>
      <c r="E192" s="246">
        <v>375</v>
      </c>
      <c r="F192" s="245"/>
    </row>
    <row r="193" spans="1:6" x14ac:dyDescent="0.25">
      <c r="A193" s="261" t="s">
        <v>134</v>
      </c>
      <c r="B193" s="242" t="s">
        <v>135</v>
      </c>
      <c r="C193" s="245"/>
      <c r="D193" s="245"/>
      <c r="E193" s="246">
        <v>13.55</v>
      </c>
      <c r="F193" s="245"/>
    </row>
    <row r="194" spans="1:6" x14ac:dyDescent="0.25">
      <c r="A194" s="261" t="s">
        <v>136</v>
      </c>
      <c r="B194" s="242" t="s">
        <v>137</v>
      </c>
      <c r="C194" s="245"/>
      <c r="D194" s="245"/>
      <c r="E194" s="246">
        <v>25638.11</v>
      </c>
      <c r="F194" s="245"/>
    </row>
    <row r="195" spans="1:6" x14ac:dyDescent="0.25">
      <c r="A195" s="261" t="s">
        <v>138</v>
      </c>
      <c r="B195" s="242" t="s">
        <v>139</v>
      </c>
      <c r="C195" s="245"/>
      <c r="D195" s="245"/>
      <c r="E195" s="246">
        <v>1898.76</v>
      </c>
      <c r="F195" s="245"/>
    </row>
    <row r="196" spans="1:6" x14ac:dyDescent="0.25">
      <c r="A196" s="261" t="s">
        <v>140</v>
      </c>
      <c r="B196" s="242" t="s">
        <v>141</v>
      </c>
      <c r="C196" s="245"/>
      <c r="D196" s="245"/>
      <c r="E196" s="246">
        <v>14458</v>
      </c>
      <c r="F196" s="245"/>
    </row>
    <row r="197" spans="1:6" ht="25.5" x14ac:dyDescent="0.25">
      <c r="A197" s="261" t="s">
        <v>144</v>
      </c>
      <c r="B197" s="242" t="s">
        <v>143</v>
      </c>
      <c r="C197" s="245"/>
      <c r="D197" s="245"/>
      <c r="E197" s="246">
        <v>946.9</v>
      </c>
      <c r="F197" s="245"/>
    </row>
    <row r="198" spans="1:6" ht="38.25" x14ac:dyDescent="0.25">
      <c r="A198" s="261" t="s">
        <v>147</v>
      </c>
      <c r="B198" s="242" t="s">
        <v>148</v>
      </c>
      <c r="C198" s="245"/>
      <c r="D198" s="245"/>
      <c r="E198" s="246">
        <v>0</v>
      </c>
      <c r="F198" s="245"/>
    </row>
    <row r="199" spans="1:6" x14ac:dyDescent="0.25">
      <c r="A199" s="261" t="s">
        <v>149</v>
      </c>
      <c r="B199" s="242" t="s">
        <v>150</v>
      </c>
      <c r="C199" s="245"/>
      <c r="D199" s="245"/>
      <c r="E199" s="246">
        <v>985.69</v>
      </c>
      <c r="F199" s="245"/>
    </row>
    <row r="200" spans="1:6" x14ac:dyDescent="0.25">
      <c r="A200" s="261" t="s">
        <v>151</v>
      </c>
      <c r="B200" s="242" t="s">
        <v>152</v>
      </c>
      <c r="C200" s="245"/>
      <c r="D200" s="245"/>
      <c r="E200" s="246">
        <v>11367.49</v>
      </c>
      <c r="F200" s="245"/>
    </row>
    <row r="201" spans="1:6" x14ac:dyDescent="0.25">
      <c r="A201" s="261" t="s">
        <v>153</v>
      </c>
      <c r="B201" s="242" t="s">
        <v>154</v>
      </c>
      <c r="C201" s="245"/>
      <c r="D201" s="245"/>
      <c r="E201" s="246">
        <v>362</v>
      </c>
      <c r="F201" s="245"/>
    </row>
    <row r="202" spans="1:6" x14ac:dyDescent="0.25">
      <c r="A202" s="261" t="s">
        <v>155</v>
      </c>
      <c r="B202" s="242" t="s">
        <v>156</v>
      </c>
      <c r="C202" s="245"/>
      <c r="D202" s="245"/>
      <c r="E202" s="246">
        <v>87.5</v>
      </c>
      <c r="F202" s="245"/>
    </row>
    <row r="203" spans="1:6" x14ac:dyDescent="0.25">
      <c r="A203" s="261" t="s">
        <v>157</v>
      </c>
      <c r="B203" s="242" t="s">
        <v>158</v>
      </c>
      <c r="C203" s="245"/>
      <c r="D203" s="245"/>
      <c r="E203" s="246">
        <v>0</v>
      </c>
      <c r="F203" s="245"/>
    </row>
    <row r="204" spans="1:6" ht="25.5" x14ac:dyDescent="0.25">
      <c r="A204" s="261" t="s">
        <v>159</v>
      </c>
      <c r="B204" s="242" t="s">
        <v>146</v>
      </c>
      <c r="C204" s="245"/>
      <c r="D204" s="245"/>
      <c r="E204" s="246">
        <v>14364.01</v>
      </c>
      <c r="F204" s="245"/>
    </row>
    <row r="205" spans="1:6" x14ac:dyDescent="0.25">
      <c r="A205" s="261" t="s">
        <v>160</v>
      </c>
      <c r="B205" s="242" t="s">
        <v>161</v>
      </c>
      <c r="C205" s="243">
        <v>100574</v>
      </c>
      <c r="D205" s="243"/>
      <c r="E205" s="244">
        <f>E206+E207</f>
        <v>1665.1</v>
      </c>
      <c r="F205" s="238">
        <f>+E205/C205*100</f>
        <v>1.6555968739435638</v>
      </c>
    </row>
    <row r="206" spans="1:6" ht="51" x14ac:dyDescent="0.25">
      <c r="A206" s="261" t="s">
        <v>387</v>
      </c>
      <c r="B206" s="242" t="s">
        <v>388</v>
      </c>
      <c r="C206" s="245"/>
      <c r="D206" s="245"/>
      <c r="E206" s="246">
        <v>490.74</v>
      </c>
      <c r="F206" s="245"/>
    </row>
    <row r="207" spans="1:6" ht="25.5" x14ac:dyDescent="0.25">
      <c r="A207" s="261" t="s">
        <v>164</v>
      </c>
      <c r="B207" s="242" t="s">
        <v>165</v>
      </c>
      <c r="C207" s="245"/>
      <c r="D207" s="245"/>
      <c r="E207" s="246">
        <v>1174.3599999999999</v>
      </c>
      <c r="F207" s="245"/>
    </row>
    <row r="208" spans="1:6" ht="25.5" x14ac:dyDescent="0.25">
      <c r="A208" s="261" t="s">
        <v>389</v>
      </c>
      <c r="B208" s="242" t="s">
        <v>390</v>
      </c>
      <c r="C208" s="245"/>
      <c r="D208" s="245"/>
      <c r="E208" s="246">
        <v>0</v>
      </c>
      <c r="F208" s="245"/>
    </row>
    <row r="209" spans="1:6" x14ac:dyDescent="0.25">
      <c r="A209" s="261" t="s">
        <v>391</v>
      </c>
      <c r="B209" s="242" t="s">
        <v>392</v>
      </c>
      <c r="C209" s="245"/>
      <c r="D209" s="245"/>
      <c r="E209" s="246">
        <v>0</v>
      </c>
      <c r="F209" s="245"/>
    </row>
    <row r="210" spans="1:6" ht="25.5" x14ac:dyDescent="0.25">
      <c r="A210" s="261" t="s">
        <v>393</v>
      </c>
      <c r="B210" s="242" t="s">
        <v>394</v>
      </c>
      <c r="C210" s="245"/>
      <c r="D210" s="245"/>
      <c r="E210" s="246">
        <v>0</v>
      </c>
      <c r="F210" s="245"/>
    </row>
    <row r="211" spans="1:6" ht="25.5" x14ac:dyDescent="0.25">
      <c r="A211" s="261" t="s">
        <v>233</v>
      </c>
      <c r="B211" s="242" t="s">
        <v>234</v>
      </c>
      <c r="C211" s="243">
        <v>1755406</v>
      </c>
      <c r="D211" s="243"/>
      <c r="E211" s="244">
        <f>E213+E214</f>
        <v>540.95000000000005</v>
      </c>
      <c r="F211" s="238">
        <f>+E211/C211*100</f>
        <v>3.081623282591036E-2</v>
      </c>
    </row>
    <row r="212" spans="1:6" x14ac:dyDescent="0.25">
      <c r="A212" s="261" t="s">
        <v>237</v>
      </c>
      <c r="B212" s="242" t="s">
        <v>238</v>
      </c>
      <c r="C212" s="245"/>
      <c r="D212" s="245"/>
      <c r="E212" s="246">
        <v>0</v>
      </c>
      <c r="F212" s="245"/>
    </row>
    <row r="213" spans="1:6" x14ac:dyDescent="0.25">
      <c r="A213" s="261" t="s">
        <v>241</v>
      </c>
      <c r="B213" s="242" t="s">
        <v>242</v>
      </c>
      <c r="C213" s="245"/>
      <c r="D213" s="245"/>
      <c r="E213" s="246">
        <v>90.25</v>
      </c>
      <c r="F213" s="245"/>
    </row>
    <row r="214" spans="1:6" x14ac:dyDescent="0.25">
      <c r="A214" s="261" t="s">
        <v>436</v>
      </c>
      <c r="B214" s="242" t="s">
        <v>437</v>
      </c>
      <c r="C214" s="245"/>
      <c r="D214" s="245"/>
      <c r="E214" s="246">
        <v>450.7</v>
      </c>
      <c r="F214" s="245"/>
    </row>
    <row r="215" spans="1:6" x14ac:dyDescent="0.25">
      <c r="A215" s="261" t="s">
        <v>438</v>
      </c>
      <c r="B215" s="242" t="s">
        <v>439</v>
      </c>
      <c r="C215" s="245"/>
      <c r="D215" s="245"/>
      <c r="E215" s="246">
        <v>0</v>
      </c>
      <c r="F215" s="245"/>
    </row>
    <row r="216" spans="1:6" x14ac:dyDescent="0.25">
      <c r="A216" s="261" t="s">
        <v>243</v>
      </c>
      <c r="B216" s="242" t="s">
        <v>244</v>
      </c>
      <c r="C216" s="245"/>
      <c r="D216" s="245"/>
      <c r="E216" s="246">
        <v>0</v>
      </c>
      <c r="F216" s="245"/>
    </row>
    <row r="217" spans="1:6" x14ac:dyDescent="0.25">
      <c r="A217" s="261" t="s">
        <v>440</v>
      </c>
      <c r="B217" s="242" t="s">
        <v>441</v>
      </c>
      <c r="C217" s="245"/>
      <c r="D217" s="245"/>
      <c r="E217" s="246">
        <v>0</v>
      </c>
      <c r="F217" s="245"/>
    </row>
    <row r="218" spans="1:6" x14ac:dyDescent="0.25">
      <c r="A218" s="261" t="s">
        <v>442</v>
      </c>
      <c r="B218" s="242" t="s">
        <v>360</v>
      </c>
      <c r="C218" s="245"/>
      <c r="D218" s="245"/>
      <c r="E218" s="246">
        <v>0</v>
      </c>
      <c r="F218" s="245"/>
    </row>
    <row r="219" spans="1:6" ht="25.5" x14ac:dyDescent="0.25">
      <c r="A219" s="261" t="s">
        <v>443</v>
      </c>
      <c r="B219" s="242" t="s">
        <v>362</v>
      </c>
      <c r="C219" s="245"/>
      <c r="D219" s="245"/>
      <c r="E219" s="246">
        <v>0</v>
      </c>
      <c r="F219" s="245"/>
    </row>
    <row r="220" spans="1:6" ht="25.5" x14ac:dyDescent="0.25">
      <c r="A220" s="261" t="s">
        <v>446</v>
      </c>
      <c r="B220" s="242" t="s">
        <v>366</v>
      </c>
      <c r="C220" s="245"/>
      <c r="D220" s="245"/>
      <c r="E220" s="246">
        <v>0</v>
      </c>
      <c r="F220" s="245"/>
    </row>
    <row r="221" spans="1:6" x14ac:dyDescent="0.25">
      <c r="A221" s="261" t="s">
        <v>450</v>
      </c>
      <c r="B221" s="242" t="s">
        <v>451</v>
      </c>
      <c r="C221" s="245"/>
      <c r="D221" s="245"/>
      <c r="E221" s="246">
        <v>0</v>
      </c>
      <c r="F221" s="245"/>
    </row>
    <row r="222" spans="1:6" ht="25.5" x14ac:dyDescent="0.25">
      <c r="A222" s="261" t="s">
        <v>452</v>
      </c>
      <c r="B222" s="242" t="s">
        <v>453</v>
      </c>
      <c r="C222" s="245"/>
      <c r="D222" s="245"/>
      <c r="E222" s="246">
        <v>0</v>
      </c>
      <c r="F222" s="245"/>
    </row>
    <row r="223" spans="1:6" ht="25.5" x14ac:dyDescent="0.25">
      <c r="A223" s="261" t="s">
        <v>249</v>
      </c>
      <c r="B223" s="242" t="s">
        <v>250</v>
      </c>
      <c r="C223" s="243">
        <v>964105</v>
      </c>
      <c r="D223" s="243"/>
      <c r="E223" s="244">
        <f>+E224</f>
        <v>6022.5</v>
      </c>
      <c r="F223" s="238">
        <f>+E223/C223*100</f>
        <v>0.62467262383246636</v>
      </c>
    </row>
    <row r="224" spans="1:6" ht="25.5" x14ac:dyDescent="0.25">
      <c r="A224" s="261" t="s">
        <v>253</v>
      </c>
      <c r="B224" s="242" t="s">
        <v>252</v>
      </c>
      <c r="C224" s="245"/>
      <c r="D224" s="245"/>
      <c r="E224" s="246">
        <v>6022.5</v>
      </c>
      <c r="F224" s="245"/>
    </row>
    <row r="225" spans="1:6" x14ac:dyDescent="0.25">
      <c r="A225" s="262" t="s">
        <v>32</v>
      </c>
      <c r="B225" s="242" t="s">
        <v>486</v>
      </c>
      <c r="C225" s="243">
        <v>152763</v>
      </c>
      <c r="D225" s="243"/>
      <c r="E225" s="244">
        <f>E226+E230+E249+E253</f>
        <v>100536.29000000001</v>
      </c>
      <c r="F225" s="238">
        <f t="shared" ref="F225:F226" si="7">+E225/C225*100</f>
        <v>65.811937445585656</v>
      </c>
    </row>
    <row r="226" spans="1:6" x14ac:dyDescent="0.25">
      <c r="A226" s="261" t="s">
        <v>83</v>
      </c>
      <c r="B226" s="242" t="s">
        <v>84</v>
      </c>
      <c r="C226" s="243">
        <v>32000</v>
      </c>
      <c r="D226" s="243"/>
      <c r="E226" s="244">
        <f>SUM(E227:E229)</f>
        <v>31898.829999999998</v>
      </c>
      <c r="F226" s="238">
        <f t="shared" si="7"/>
        <v>99.683843749999994</v>
      </c>
    </row>
    <row r="227" spans="1:6" x14ac:dyDescent="0.25">
      <c r="A227" s="261" t="s">
        <v>87</v>
      </c>
      <c r="B227" s="242" t="s">
        <v>88</v>
      </c>
      <c r="C227" s="245"/>
      <c r="D227" s="245"/>
      <c r="E227" s="246">
        <v>26177.53</v>
      </c>
      <c r="F227" s="245"/>
    </row>
    <row r="228" spans="1:6" x14ac:dyDescent="0.25">
      <c r="A228" s="261" t="s">
        <v>93</v>
      </c>
      <c r="B228" s="242" t="s">
        <v>92</v>
      </c>
      <c r="C228" s="245"/>
      <c r="D228" s="245"/>
      <c r="E228" s="246">
        <v>1402</v>
      </c>
      <c r="F228" s="245"/>
    </row>
    <row r="229" spans="1:6" ht="25.5" x14ac:dyDescent="0.25">
      <c r="A229" s="261" t="s">
        <v>96</v>
      </c>
      <c r="B229" s="242" t="s">
        <v>97</v>
      </c>
      <c r="C229" s="245"/>
      <c r="D229" s="245"/>
      <c r="E229" s="246">
        <v>4319.3</v>
      </c>
      <c r="F229" s="245"/>
    </row>
    <row r="230" spans="1:6" x14ac:dyDescent="0.25">
      <c r="A230" s="261" t="s">
        <v>98</v>
      </c>
      <c r="B230" s="242" t="s">
        <v>99</v>
      </c>
      <c r="C230" s="243">
        <v>67363</v>
      </c>
      <c r="D230" s="243"/>
      <c r="E230" s="244">
        <f>SUM(E231:E248)</f>
        <v>3126.46</v>
      </c>
      <c r="F230" s="238">
        <f>+E230/C230*100</f>
        <v>4.6412125350711815</v>
      </c>
    </row>
    <row r="231" spans="1:6" x14ac:dyDescent="0.25">
      <c r="A231" s="261" t="s">
        <v>102</v>
      </c>
      <c r="B231" s="242" t="s">
        <v>103</v>
      </c>
      <c r="C231" s="245"/>
      <c r="D231" s="245"/>
      <c r="E231" s="246">
        <v>1191.4000000000001</v>
      </c>
      <c r="F231" s="245"/>
    </row>
    <row r="232" spans="1:6" ht="25.5" x14ac:dyDescent="0.25">
      <c r="A232" s="261" t="s">
        <v>104</v>
      </c>
      <c r="B232" s="242" t="s">
        <v>105</v>
      </c>
      <c r="C232" s="245"/>
      <c r="D232" s="245"/>
      <c r="E232" s="246">
        <v>0</v>
      </c>
      <c r="F232" s="245"/>
    </row>
    <row r="233" spans="1:6" x14ac:dyDescent="0.25">
      <c r="A233" s="261" t="s">
        <v>106</v>
      </c>
      <c r="B233" s="242" t="s">
        <v>107</v>
      </c>
      <c r="C233" s="245"/>
      <c r="D233" s="245"/>
      <c r="E233" s="246">
        <v>0</v>
      </c>
      <c r="F233" s="245"/>
    </row>
    <row r="234" spans="1:6" ht="25.5" x14ac:dyDescent="0.25">
      <c r="A234" s="261" t="s">
        <v>112</v>
      </c>
      <c r="B234" s="242" t="s">
        <v>113</v>
      </c>
      <c r="C234" s="245"/>
      <c r="D234" s="245"/>
      <c r="E234" s="246">
        <v>0</v>
      </c>
      <c r="F234" s="245"/>
    </row>
    <row r="235" spans="1:6" x14ac:dyDescent="0.25">
      <c r="A235" s="261" t="s">
        <v>381</v>
      </c>
      <c r="B235" s="242" t="s">
        <v>382</v>
      </c>
      <c r="C235" s="245"/>
      <c r="D235" s="245"/>
      <c r="E235" s="246">
        <v>335.31</v>
      </c>
      <c r="F235" s="245"/>
    </row>
    <row r="236" spans="1:6" x14ac:dyDescent="0.25">
      <c r="A236" s="261" t="s">
        <v>114</v>
      </c>
      <c r="B236" s="242" t="s">
        <v>115</v>
      </c>
      <c r="C236" s="245"/>
      <c r="D236" s="245"/>
      <c r="E236" s="246" t="s">
        <v>578</v>
      </c>
      <c r="F236" s="245"/>
    </row>
    <row r="237" spans="1:6" ht="25.5" x14ac:dyDescent="0.25">
      <c r="A237" s="261" t="s">
        <v>116</v>
      </c>
      <c r="B237" s="242" t="s">
        <v>117</v>
      </c>
      <c r="C237" s="245"/>
      <c r="D237" s="245"/>
      <c r="E237" s="246">
        <v>810</v>
      </c>
      <c r="F237" s="245"/>
    </row>
    <row r="238" spans="1:6" x14ac:dyDescent="0.25">
      <c r="A238" s="261" t="s">
        <v>118</v>
      </c>
      <c r="B238" s="242" t="s">
        <v>119</v>
      </c>
      <c r="C238" s="245"/>
      <c r="D238" s="245"/>
      <c r="E238" s="246">
        <v>0</v>
      </c>
      <c r="F238" s="245"/>
    </row>
    <row r="239" spans="1:6" x14ac:dyDescent="0.25">
      <c r="A239" s="261" t="s">
        <v>124</v>
      </c>
      <c r="B239" s="242" t="s">
        <v>125</v>
      </c>
      <c r="C239" s="245"/>
      <c r="D239" s="245"/>
      <c r="E239" s="246">
        <v>0</v>
      </c>
      <c r="F239" s="245"/>
    </row>
    <row r="240" spans="1:6" ht="25.5" x14ac:dyDescent="0.25">
      <c r="A240" s="261" t="s">
        <v>126</v>
      </c>
      <c r="B240" s="242" t="s">
        <v>127</v>
      </c>
      <c r="C240" s="245"/>
      <c r="D240" s="245"/>
      <c r="E240" s="246">
        <v>0</v>
      </c>
      <c r="F240" s="245"/>
    </row>
    <row r="241" spans="1:6" x14ac:dyDescent="0.25">
      <c r="A241" s="261" t="s">
        <v>128</v>
      </c>
      <c r="B241" s="242" t="s">
        <v>129</v>
      </c>
      <c r="C241" s="245"/>
      <c r="D241" s="245"/>
      <c r="E241" s="246">
        <v>0</v>
      </c>
      <c r="F241" s="245"/>
    </row>
    <row r="242" spans="1:6" x14ac:dyDescent="0.25">
      <c r="A242" s="261" t="s">
        <v>132</v>
      </c>
      <c r="B242" s="242" t="s">
        <v>133</v>
      </c>
      <c r="C242" s="245"/>
      <c r="D242" s="245"/>
      <c r="E242" s="246">
        <v>0</v>
      </c>
      <c r="F242" s="245"/>
    </row>
    <row r="243" spans="1:6" x14ac:dyDescent="0.25">
      <c r="A243" s="261" t="s">
        <v>136</v>
      </c>
      <c r="B243" s="242" t="s">
        <v>137</v>
      </c>
      <c r="C243" s="245"/>
      <c r="D243" s="245"/>
      <c r="E243" s="246">
        <v>0</v>
      </c>
      <c r="F243" s="245"/>
    </row>
    <row r="244" spans="1:6" x14ac:dyDescent="0.25">
      <c r="A244" s="261" t="s">
        <v>138</v>
      </c>
      <c r="B244" s="242" t="s">
        <v>139</v>
      </c>
      <c r="C244" s="245"/>
      <c r="D244" s="245"/>
      <c r="E244" s="246">
        <v>149.75</v>
      </c>
      <c r="F244" s="245"/>
    </row>
    <row r="245" spans="1:6" x14ac:dyDescent="0.25">
      <c r="A245" s="261" t="s">
        <v>140</v>
      </c>
      <c r="B245" s="242" t="s">
        <v>141</v>
      </c>
      <c r="C245" s="245"/>
      <c r="D245" s="245"/>
      <c r="E245" s="246">
        <v>640</v>
      </c>
      <c r="F245" s="245"/>
    </row>
    <row r="246" spans="1:6" ht="25.5" x14ac:dyDescent="0.25">
      <c r="A246" s="261" t="s">
        <v>144</v>
      </c>
      <c r="B246" s="242" t="s">
        <v>143</v>
      </c>
      <c r="C246" s="245"/>
      <c r="D246" s="245"/>
      <c r="E246" s="246">
        <v>0</v>
      </c>
      <c r="F246" s="245"/>
    </row>
    <row r="247" spans="1:6" x14ac:dyDescent="0.25">
      <c r="A247" s="261" t="s">
        <v>151</v>
      </c>
      <c r="B247" s="242" t="s">
        <v>152</v>
      </c>
      <c r="C247" s="245"/>
      <c r="D247" s="245"/>
      <c r="E247" s="246">
        <v>0</v>
      </c>
      <c r="F247" s="245"/>
    </row>
    <row r="248" spans="1:6" ht="25.5" x14ac:dyDescent="0.25">
      <c r="A248" s="261" t="s">
        <v>159</v>
      </c>
      <c r="B248" s="242" t="s">
        <v>146</v>
      </c>
      <c r="C248" s="245"/>
      <c r="D248" s="245"/>
      <c r="E248" s="246">
        <v>0</v>
      </c>
      <c r="F248" s="245"/>
    </row>
    <row r="249" spans="1:6" x14ac:dyDescent="0.25">
      <c r="A249" s="261" t="s">
        <v>160</v>
      </c>
      <c r="B249" s="242" t="s">
        <v>161</v>
      </c>
      <c r="C249" s="247"/>
      <c r="D249" s="247"/>
      <c r="E249" s="244">
        <f>+E250</f>
        <v>11</v>
      </c>
      <c r="F249" s="247"/>
    </row>
    <row r="250" spans="1:6" ht="25.5" x14ac:dyDescent="0.25">
      <c r="A250" s="261" t="s">
        <v>164</v>
      </c>
      <c r="B250" s="242" t="s">
        <v>165</v>
      </c>
      <c r="C250" s="245"/>
      <c r="D250" s="245"/>
      <c r="E250" s="246">
        <v>11</v>
      </c>
      <c r="F250" s="245"/>
    </row>
    <row r="251" spans="1:6" ht="38.25" x14ac:dyDescent="0.25">
      <c r="A251" s="261" t="s">
        <v>203</v>
      </c>
      <c r="B251" s="242" t="s">
        <v>204</v>
      </c>
      <c r="C251" s="243">
        <v>18000</v>
      </c>
      <c r="D251" s="247"/>
      <c r="E251" s="244">
        <v>0</v>
      </c>
      <c r="F251" s="247"/>
    </row>
    <row r="252" spans="1:6" ht="25.5" x14ac:dyDescent="0.25">
      <c r="A252" s="261" t="s">
        <v>207</v>
      </c>
      <c r="B252" s="242" t="s">
        <v>208</v>
      </c>
      <c r="C252" s="245"/>
      <c r="D252" s="245"/>
      <c r="E252" s="246">
        <v>0</v>
      </c>
      <c r="F252" s="245"/>
    </row>
    <row r="253" spans="1:6" ht="25.5" x14ac:dyDescent="0.25">
      <c r="A253" s="261" t="s">
        <v>233</v>
      </c>
      <c r="B253" s="242" t="s">
        <v>234</v>
      </c>
      <c r="C253" s="243">
        <v>35400</v>
      </c>
      <c r="D253" s="243"/>
      <c r="E253" s="244">
        <f>E254+E255+E256+E257+E258</f>
        <v>65500</v>
      </c>
      <c r="F253" s="238">
        <f>+E253/C253*100</f>
        <v>185.02824858757063</v>
      </c>
    </row>
    <row r="254" spans="1:6" x14ac:dyDescent="0.25">
      <c r="A254" s="261" t="s">
        <v>241</v>
      </c>
      <c r="B254" s="242" t="s">
        <v>242</v>
      </c>
      <c r="C254" s="245"/>
      <c r="D254" s="245"/>
      <c r="E254" s="246">
        <v>0</v>
      </c>
      <c r="F254" s="245"/>
    </row>
    <row r="255" spans="1:6" x14ac:dyDescent="0.25">
      <c r="A255" s="261" t="s">
        <v>243</v>
      </c>
      <c r="B255" s="242" t="s">
        <v>244</v>
      </c>
      <c r="C255" s="245"/>
      <c r="D255" s="245"/>
      <c r="E255" s="246">
        <v>0</v>
      </c>
      <c r="F255" s="245"/>
    </row>
    <row r="256" spans="1:6" x14ac:dyDescent="0.25">
      <c r="A256" s="261" t="s">
        <v>440</v>
      </c>
      <c r="B256" s="242" t="s">
        <v>441</v>
      </c>
      <c r="C256" s="245"/>
      <c r="D256" s="245"/>
      <c r="E256" s="246">
        <v>65500</v>
      </c>
      <c r="F256" s="245"/>
    </row>
    <row r="257" spans="1:6" x14ac:dyDescent="0.25">
      <c r="A257" s="261" t="s">
        <v>442</v>
      </c>
      <c r="B257" s="242" t="s">
        <v>360</v>
      </c>
      <c r="C257" s="245"/>
      <c r="D257" s="245"/>
      <c r="E257" s="246">
        <v>0</v>
      </c>
      <c r="F257" s="245"/>
    </row>
    <row r="258" spans="1:6" x14ac:dyDescent="0.25">
      <c r="A258" s="261" t="s">
        <v>247</v>
      </c>
      <c r="B258" s="242" t="s">
        <v>248</v>
      </c>
      <c r="C258" s="245"/>
      <c r="D258" s="245"/>
      <c r="E258" s="246">
        <v>0</v>
      </c>
      <c r="F258" s="245"/>
    </row>
    <row r="259" spans="1:6" ht="25.5" x14ac:dyDescent="0.25">
      <c r="A259" s="262" t="s">
        <v>339</v>
      </c>
      <c r="B259" s="242" t="s">
        <v>487</v>
      </c>
      <c r="C259" s="243">
        <v>1300</v>
      </c>
      <c r="D259" s="243"/>
      <c r="E259" s="244">
        <f>E260+E262+E269</f>
        <v>10984.35</v>
      </c>
      <c r="F259" s="238">
        <f>+E259/C259*100</f>
        <v>844.95</v>
      </c>
    </row>
    <row r="260" spans="1:6" x14ac:dyDescent="0.25">
      <c r="A260" s="261" t="s">
        <v>98</v>
      </c>
      <c r="B260" s="242" t="s">
        <v>99</v>
      </c>
      <c r="C260" s="247"/>
      <c r="D260" s="247"/>
      <c r="E260" s="244">
        <v>0</v>
      </c>
      <c r="F260" s="247"/>
    </row>
    <row r="261" spans="1:6" x14ac:dyDescent="0.25">
      <c r="A261" s="261" t="s">
        <v>136</v>
      </c>
      <c r="B261" s="242" t="s">
        <v>137</v>
      </c>
      <c r="C261" s="245"/>
      <c r="D261" s="245"/>
      <c r="E261" s="246">
        <v>0</v>
      </c>
      <c r="F261" s="245"/>
    </row>
    <row r="262" spans="1:6" ht="25.5" x14ac:dyDescent="0.25">
      <c r="A262" s="261" t="s">
        <v>233</v>
      </c>
      <c r="B262" s="242" t="s">
        <v>234</v>
      </c>
      <c r="C262" s="243">
        <v>1300</v>
      </c>
      <c r="D262" s="243"/>
      <c r="E262" s="244">
        <f>E263+E264+E265+E266+E267+E268</f>
        <v>8084.35</v>
      </c>
      <c r="F262" s="238">
        <f>+E262/C262*100</f>
        <v>621.87307692307695</v>
      </c>
    </row>
    <row r="263" spans="1:6" x14ac:dyDescent="0.25">
      <c r="A263" s="261" t="s">
        <v>241</v>
      </c>
      <c r="B263" s="242" t="s">
        <v>242</v>
      </c>
      <c r="C263" s="245"/>
      <c r="D263" s="245"/>
      <c r="E263" s="246">
        <v>0</v>
      </c>
      <c r="F263" s="245"/>
    </row>
    <row r="264" spans="1:6" x14ac:dyDescent="0.25">
      <c r="A264" s="261" t="s">
        <v>436</v>
      </c>
      <c r="B264" s="242" t="s">
        <v>437</v>
      </c>
      <c r="C264" s="245"/>
      <c r="D264" s="245"/>
      <c r="E264" s="246">
        <v>0</v>
      </c>
      <c r="F264" s="245"/>
    </row>
    <row r="265" spans="1:6" x14ac:dyDescent="0.25">
      <c r="A265" s="261" t="s">
        <v>438</v>
      </c>
      <c r="B265" s="242" t="s">
        <v>439</v>
      </c>
      <c r="C265" s="245"/>
      <c r="D265" s="245"/>
      <c r="E265" s="246">
        <v>0</v>
      </c>
      <c r="F265" s="245"/>
    </row>
    <row r="266" spans="1:6" x14ac:dyDescent="0.25">
      <c r="A266" s="261">
        <v>4225</v>
      </c>
      <c r="B266" s="242" t="s">
        <v>441</v>
      </c>
      <c r="C266" s="245"/>
      <c r="D266" s="245"/>
      <c r="E266" s="246">
        <v>8084.35</v>
      </c>
      <c r="F266" s="245"/>
    </row>
    <row r="267" spans="1:6" ht="25.5" x14ac:dyDescent="0.25">
      <c r="A267" s="261" t="s">
        <v>443</v>
      </c>
      <c r="B267" s="242" t="s">
        <v>362</v>
      </c>
      <c r="C267" s="245"/>
      <c r="D267" s="245"/>
      <c r="E267" s="246">
        <v>0</v>
      </c>
      <c r="F267" s="245"/>
    </row>
    <row r="268" spans="1:6" x14ac:dyDescent="0.25">
      <c r="A268" s="261" t="s">
        <v>450</v>
      </c>
      <c r="B268" s="242" t="s">
        <v>451</v>
      </c>
      <c r="C268" s="245"/>
      <c r="D268" s="245"/>
      <c r="E268" s="246">
        <v>0</v>
      </c>
      <c r="F268" s="245"/>
    </row>
    <row r="269" spans="1:6" ht="25.5" x14ac:dyDescent="0.25">
      <c r="A269" s="261" t="s">
        <v>249</v>
      </c>
      <c r="B269" s="242" t="s">
        <v>250</v>
      </c>
      <c r="C269" s="247"/>
      <c r="D269" s="247"/>
      <c r="E269" s="244">
        <f>+E270</f>
        <v>2900</v>
      </c>
      <c r="F269" s="247"/>
    </row>
    <row r="270" spans="1:6" ht="25.5" x14ac:dyDescent="0.25">
      <c r="A270" s="261" t="s">
        <v>253</v>
      </c>
      <c r="B270" s="242" t="s">
        <v>252</v>
      </c>
      <c r="C270" s="245"/>
      <c r="D270" s="245"/>
      <c r="E270" s="246">
        <v>2900</v>
      </c>
      <c r="F270" s="245"/>
    </row>
    <row r="271" spans="1:6" ht="76.5" x14ac:dyDescent="0.25">
      <c r="A271" s="254" t="s">
        <v>579</v>
      </c>
      <c r="B271" s="251" t="s">
        <v>580</v>
      </c>
      <c r="C271" s="245"/>
      <c r="D271" s="245"/>
      <c r="E271" s="246">
        <f>+E272</f>
        <v>1170882.21</v>
      </c>
      <c r="F271" s="245"/>
    </row>
    <row r="272" spans="1:6" x14ac:dyDescent="0.25">
      <c r="A272" s="262" t="s">
        <v>75</v>
      </c>
      <c r="B272" s="242" t="s">
        <v>76</v>
      </c>
      <c r="C272" s="243">
        <v>2635881</v>
      </c>
      <c r="D272" s="243"/>
      <c r="E272" s="244">
        <f>E273+E278+E304+E308+E310+E313+E316+E319+E329</f>
        <v>1170882.21</v>
      </c>
      <c r="F272" s="238">
        <f t="shared" ref="F272:F273" si="8">+E272/C272*100</f>
        <v>44.420905571989024</v>
      </c>
    </row>
    <row r="273" spans="1:6" x14ac:dyDescent="0.25">
      <c r="A273" s="261" t="s">
        <v>83</v>
      </c>
      <c r="B273" s="242" t="s">
        <v>84</v>
      </c>
      <c r="C273" s="243">
        <v>858436</v>
      </c>
      <c r="D273" s="243"/>
      <c r="E273" s="244">
        <f>E274+E275+E276+E277</f>
        <v>58544.19</v>
      </c>
      <c r="F273" s="238">
        <f t="shared" si="8"/>
        <v>6.8198665945976176</v>
      </c>
    </row>
    <row r="274" spans="1:6" x14ac:dyDescent="0.25">
      <c r="A274" s="261" t="s">
        <v>87</v>
      </c>
      <c r="B274" s="242" t="s">
        <v>88</v>
      </c>
      <c r="C274" s="245"/>
      <c r="D274" s="245"/>
      <c r="E274" s="246">
        <v>47883.41</v>
      </c>
      <c r="F274" s="245"/>
    </row>
    <row r="275" spans="1:6" x14ac:dyDescent="0.25">
      <c r="A275" s="261" t="s">
        <v>89</v>
      </c>
      <c r="B275" s="242" t="s">
        <v>90</v>
      </c>
      <c r="C275" s="245"/>
      <c r="D275" s="245"/>
      <c r="E275" s="246">
        <v>0</v>
      </c>
      <c r="F275" s="245"/>
    </row>
    <row r="276" spans="1:6" x14ac:dyDescent="0.25">
      <c r="A276" s="261" t="s">
        <v>93</v>
      </c>
      <c r="B276" s="242" t="s">
        <v>92</v>
      </c>
      <c r="C276" s="245"/>
      <c r="D276" s="245"/>
      <c r="E276" s="246">
        <v>2760.03</v>
      </c>
      <c r="F276" s="245"/>
    </row>
    <row r="277" spans="1:6" ht="25.5" x14ac:dyDescent="0.25">
      <c r="A277" s="261" t="s">
        <v>96</v>
      </c>
      <c r="B277" s="242" t="s">
        <v>97</v>
      </c>
      <c r="C277" s="245"/>
      <c r="D277" s="245"/>
      <c r="E277" s="246">
        <v>7900.75</v>
      </c>
      <c r="F277" s="245"/>
    </row>
    <row r="278" spans="1:6" x14ac:dyDescent="0.25">
      <c r="A278" s="261" t="s">
        <v>98</v>
      </c>
      <c r="B278" s="242" t="s">
        <v>99</v>
      </c>
      <c r="C278" s="243">
        <v>565398</v>
      </c>
      <c r="D278" s="243"/>
      <c r="E278" s="244">
        <f>SUM(E279:E303)</f>
        <v>160877.18</v>
      </c>
      <c r="F278" s="238">
        <f>+E278/C278*100</f>
        <v>28.453793610872342</v>
      </c>
    </row>
    <row r="279" spans="1:6" x14ac:dyDescent="0.25">
      <c r="A279" s="261" t="s">
        <v>102</v>
      </c>
      <c r="B279" s="242" t="s">
        <v>103</v>
      </c>
      <c r="C279" s="245"/>
      <c r="D279" s="245"/>
      <c r="E279" s="246">
        <v>15591.45</v>
      </c>
      <c r="F279" s="245"/>
    </row>
    <row r="280" spans="1:6" ht="25.5" x14ac:dyDescent="0.25">
      <c r="A280" s="261" t="s">
        <v>104</v>
      </c>
      <c r="B280" s="242" t="s">
        <v>105</v>
      </c>
      <c r="C280" s="245"/>
      <c r="D280" s="245"/>
      <c r="E280" s="246">
        <v>164.26</v>
      </c>
      <c r="F280" s="245"/>
    </row>
    <row r="281" spans="1:6" x14ac:dyDescent="0.25">
      <c r="A281" s="261" t="s">
        <v>106</v>
      </c>
      <c r="B281" s="242" t="s">
        <v>107</v>
      </c>
      <c r="C281" s="245"/>
      <c r="D281" s="245"/>
      <c r="E281" s="246">
        <v>37842</v>
      </c>
      <c r="F281" s="245"/>
    </row>
    <row r="282" spans="1:6" ht="25.5" x14ac:dyDescent="0.25">
      <c r="A282" s="261" t="s">
        <v>108</v>
      </c>
      <c r="B282" s="242" t="s">
        <v>109</v>
      </c>
      <c r="C282" s="245"/>
      <c r="D282" s="245"/>
      <c r="E282" s="246">
        <v>0</v>
      </c>
      <c r="F282" s="245"/>
    </row>
    <row r="283" spans="1:6" ht="25.5" x14ac:dyDescent="0.25">
      <c r="A283" s="261" t="s">
        <v>112</v>
      </c>
      <c r="B283" s="242" t="s">
        <v>113</v>
      </c>
      <c r="C283" s="245"/>
      <c r="D283" s="245"/>
      <c r="E283" s="246">
        <v>413.88</v>
      </c>
      <c r="F283" s="245"/>
    </row>
    <row r="284" spans="1:6" x14ac:dyDescent="0.25">
      <c r="A284" s="261" t="s">
        <v>381</v>
      </c>
      <c r="B284" s="242" t="s">
        <v>382</v>
      </c>
      <c r="C284" s="245"/>
      <c r="D284" s="245"/>
      <c r="E284" s="246">
        <v>7367.13</v>
      </c>
      <c r="F284" s="245"/>
    </row>
    <row r="285" spans="1:6" x14ac:dyDescent="0.25">
      <c r="A285" s="261" t="s">
        <v>114</v>
      </c>
      <c r="B285" s="242" t="s">
        <v>115</v>
      </c>
      <c r="C285" s="245"/>
      <c r="D285" s="245"/>
      <c r="E285" s="246">
        <v>7720.68</v>
      </c>
      <c r="F285" s="245"/>
    </row>
    <row r="286" spans="1:6" ht="25.5" x14ac:dyDescent="0.25">
      <c r="A286" s="261" t="s">
        <v>116</v>
      </c>
      <c r="B286" s="242" t="s">
        <v>117</v>
      </c>
      <c r="C286" s="245"/>
      <c r="D286" s="245"/>
      <c r="E286" s="246">
        <v>349.99</v>
      </c>
      <c r="F286" s="245"/>
    </row>
    <row r="287" spans="1:6" x14ac:dyDescent="0.25">
      <c r="A287" s="261" t="s">
        <v>118</v>
      </c>
      <c r="B287" s="242" t="s">
        <v>119</v>
      </c>
      <c r="C287" s="245"/>
      <c r="D287" s="245"/>
      <c r="E287" s="246">
        <v>29</v>
      </c>
      <c r="F287" s="245"/>
    </row>
    <row r="288" spans="1:6" ht="25.5" x14ac:dyDescent="0.25">
      <c r="A288" s="261" t="s">
        <v>120</v>
      </c>
      <c r="B288" s="242" t="s">
        <v>121</v>
      </c>
      <c r="C288" s="245"/>
      <c r="D288" s="245"/>
      <c r="E288" s="246">
        <v>1145</v>
      </c>
      <c r="F288" s="245"/>
    </row>
    <row r="289" spans="1:6" x14ac:dyDescent="0.25">
      <c r="A289" s="261" t="s">
        <v>124</v>
      </c>
      <c r="B289" s="242" t="s">
        <v>125</v>
      </c>
      <c r="C289" s="245"/>
      <c r="D289" s="245"/>
      <c r="E289" s="246">
        <v>14.99</v>
      </c>
      <c r="F289" s="245"/>
    </row>
    <row r="290" spans="1:6" ht="25.5" x14ac:dyDescent="0.25">
      <c r="A290" s="261" t="s">
        <v>126</v>
      </c>
      <c r="B290" s="242" t="s">
        <v>127</v>
      </c>
      <c r="C290" s="245"/>
      <c r="D290" s="245"/>
      <c r="E290" s="246">
        <v>0</v>
      </c>
      <c r="F290" s="245"/>
    </row>
    <row r="291" spans="1:6" x14ac:dyDescent="0.25">
      <c r="A291" s="261" t="s">
        <v>128</v>
      </c>
      <c r="B291" s="242" t="s">
        <v>129</v>
      </c>
      <c r="C291" s="245"/>
      <c r="D291" s="245"/>
      <c r="E291" s="246">
        <v>1441.65</v>
      </c>
      <c r="F291" s="245"/>
    </row>
    <row r="292" spans="1:6" x14ac:dyDescent="0.25">
      <c r="A292" s="261" t="s">
        <v>130</v>
      </c>
      <c r="B292" s="242" t="s">
        <v>131</v>
      </c>
      <c r="C292" s="245"/>
      <c r="D292" s="245"/>
      <c r="E292" s="246">
        <v>0</v>
      </c>
      <c r="F292" s="245"/>
    </row>
    <row r="293" spans="1:6" x14ac:dyDescent="0.25">
      <c r="A293" s="261" t="s">
        <v>132</v>
      </c>
      <c r="B293" s="242" t="s">
        <v>133</v>
      </c>
      <c r="C293" s="245"/>
      <c r="D293" s="245"/>
      <c r="E293" s="246">
        <v>3888.71</v>
      </c>
      <c r="F293" s="245"/>
    </row>
    <row r="294" spans="1:6" x14ac:dyDescent="0.25">
      <c r="A294" s="261" t="s">
        <v>134</v>
      </c>
      <c r="B294" s="242" t="s">
        <v>135</v>
      </c>
      <c r="C294" s="245"/>
      <c r="D294" s="245"/>
      <c r="E294" s="246">
        <v>2000</v>
      </c>
      <c r="F294" s="245"/>
    </row>
    <row r="295" spans="1:6" x14ac:dyDescent="0.25">
      <c r="A295" s="261" t="s">
        <v>136</v>
      </c>
      <c r="B295" s="242" t="s">
        <v>137</v>
      </c>
      <c r="C295" s="245"/>
      <c r="D295" s="245"/>
      <c r="E295" s="246">
        <v>13708.36</v>
      </c>
      <c r="F295" s="245"/>
    </row>
    <row r="296" spans="1:6" x14ac:dyDescent="0.25">
      <c r="A296" s="261" t="s">
        <v>138</v>
      </c>
      <c r="B296" s="242" t="s">
        <v>139</v>
      </c>
      <c r="C296" s="245"/>
      <c r="D296" s="245"/>
      <c r="E296" s="246">
        <v>700</v>
      </c>
      <c r="F296" s="245"/>
    </row>
    <row r="297" spans="1:6" x14ac:dyDescent="0.25">
      <c r="A297" s="261" t="s">
        <v>140</v>
      </c>
      <c r="B297" s="242" t="s">
        <v>141</v>
      </c>
      <c r="C297" s="245"/>
      <c r="D297" s="245"/>
      <c r="E297" s="246">
        <v>387.5</v>
      </c>
      <c r="F297" s="245"/>
    </row>
    <row r="298" spans="1:6" ht="25.5" x14ac:dyDescent="0.25">
      <c r="A298" s="261" t="s">
        <v>144</v>
      </c>
      <c r="B298" s="242" t="s">
        <v>143</v>
      </c>
      <c r="C298" s="245"/>
      <c r="D298" s="245"/>
      <c r="E298" s="246">
        <v>1980.87</v>
      </c>
      <c r="F298" s="245"/>
    </row>
    <row r="299" spans="1:6" x14ac:dyDescent="0.25">
      <c r="A299" s="261" t="s">
        <v>149</v>
      </c>
      <c r="B299" s="242" t="s">
        <v>150</v>
      </c>
      <c r="C299" s="245"/>
      <c r="D299" s="245"/>
      <c r="E299" s="246">
        <v>0</v>
      </c>
      <c r="F299" s="245"/>
    </row>
    <row r="300" spans="1:6" x14ac:dyDescent="0.25">
      <c r="A300" s="261" t="s">
        <v>151</v>
      </c>
      <c r="B300" s="242" t="s">
        <v>152</v>
      </c>
      <c r="C300" s="245"/>
      <c r="D300" s="245"/>
      <c r="E300" s="246">
        <v>5927.43</v>
      </c>
      <c r="F300" s="245"/>
    </row>
    <row r="301" spans="1:6" x14ac:dyDescent="0.25">
      <c r="A301" s="261" t="s">
        <v>153</v>
      </c>
      <c r="B301" s="242" t="s">
        <v>154</v>
      </c>
      <c r="C301" s="245"/>
      <c r="D301" s="245"/>
      <c r="E301" s="246">
        <v>60204.28</v>
      </c>
      <c r="F301" s="245"/>
    </row>
    <row r="302" spans="1:6" x14ac:dyDescent="0.25">
      <c r="A302" s="261" t="s">
        <v>155</v>
      </c>
      <c r="B302" s="242" t="s">
        <v>156</v>
      </c>
      <c r="C302" s="245"/>
      <c r="D302" s="245"/>
      <c r="E302" s="246">
        <v>0</v>
      </c>
      <c r="F302" s="245"/>
    </row>
    <row r="303" spans="1:6" ht="25.5" x14ac:dyDescent="0.25">
      <c r="A303" s="261" t="s">
        <v>159</v>
      </c>
      <c r="B303" s="242" t="s">
        <v>146</v>
      </c>
      <c r="C303" s="245"/>
      <c r="D303" s="245"/>
      <c r="E303" s="246">
        <v>0</v>
      </c>
      <c r="F303" s="245"/>
    </row>
    <row r="304" spans="1:6" x14ac:dyDescent="0.25">
      <c r="A304" s="261" t="s">
        <v>160</v>
      </c>
      <c r="B304" s="242" t="s">
        <v>161</v>
      </c>
      <c r="C304" s="243"/>
      <c r="D304" s="243"/>
      <c r="E304" s="244">
        <f>+E305</f>
        <v>124.28</v>
      </c>
      <c r="F304" s="238" t="e">
        <f>+E304/C304*100</f>
        <v>#DIV/0!</v>
      </c>
    </row>
    <row r="305" spans="1:6" ht="25.5" x14ac:dyDescent="0.25">
      <c r="A305" s="261" t="s">
        <v>164</v>
      </c>
      <c r="B305" s="242" t="s">
        <v>165</v>
      </c>
      <c r="C305" s="245"/>
      <c r="D305" s="245"/>
      <c r="E305" s="246">
        <v>124.28</v>
      </c>
      <c r="F305" s="245"/>
    </row>
    <row r="306" spans="1:6" ht="25.5" x14ac:dyDescent="0.25">
      <c r="A306" s="261" t="s">
        <v>389</v>
      </c>
      <c r="B306" s="242" t="s">
        <v>390</v>
      </c>
      <c r="C306" s="245"/>
      <c r="D306" s="245"/>
      <c r="E306" s="246">
        <v>0</v>
      </c>
      <c r="F306" s="245"/>
    </row>
    <row r="307" spans="1:6" ht="25.5" x14ac:dyDescent="0.25">
      <c r="A307" s="261" t="s">
        <v>393</v>
      </c>
      <c r="B307" s="242" t="s">
        <v>394</v>
      </c>
      <c r="C307" s="245"/>
      <c r="D307" s="245"/>
      <c r="E307" s="246">
        <v>0</v>
      </c>
      <c r="F307" s="245"/>
    </row>
    <row r="308" spans="1:6" x14ac:dyDescent="0.25">
      <c r="A308" s="261">
        <v>35</v>
      </c>
      <c r="B308" s="242"/>
      <c r="C308" s="245"/>
      <c r="D308" s="245"/>
      <c r="E308" s="246">
        <f>+E309</f>
        <v>2172.8200000000002</v>
      </c>
      <c r="F308" s="245"/>
    </row>
    <row r="309" spans="1:6" x14ac:dyDescent="0.25">
      <c r="A309" s="261">
        <v>3523</v>
      </c>
      <c r="B309" s="242"/>
      <c r="C309" s="245"/>
      <c r="D309" s="245"/>
      <c r="E309" s="246">
        <v>2172.8200000000002</v>
      </c>
      <c r="F309" s="245"/>
    </row>
    <row r="310" spans="1:6" ht="25.5" x14ac:dyDescent="0.25">
      <c r="A310" s="261" t="s">
        <v>175</v>
      </c>
      <c r="B310" s="242" t="s">
        <v>176</v>
      </c>
      <c r="C310" s="247"/>
      <c r="D310" s="247"/>
      <c r="E310" s="244">
        <f>+E311</f>
        <v>49699.19</v>
      </c>
      <c r="F310" s="247"/>
    </row>
    <row r="311" spans="1:6" x14ac:dyDescent="0.25">
      <c r="A311" s="261" t="s">
        <v>179</v>
      </c>
      <c r="B311" s="242" t="s">
        <v>180</v>
      </c>
      <c r="C311" s="245"/>
      <c r="D311" s="245"/>
      <c r="E311" s="246">
        <v>49699.19</v>
      </c>
      <c r="F311" s="245"/>
    </row>
    <row r="312" spans="1:6" ht="38.25" x14ac:dyDescent="0.25">
      <c r="A312" s="261" t="s">
        <v>197</v>
      </c>
      <c r="B312" s="242" t="s">
        <v>198</v>
      </c>
      <c r="C312" s="245"/>
      <c r="D312" s="245"/>
      <c r="E312" s="246">
        <v>0</v>
      </c>
      <c r="F312" s="245"/>
    </row>
    <row r="313" spans="1:6" ht="38.25" x14ac:dyDescent="0.25">
      <c r="A313" s="261" t="s">
        <v>203</v>
      </c>
      <c r="B313" s="242" t="s">
        <v>204</v>
      </c>
      <c r="C313" s="243">
        <v>1014940</v>
      </c>
      <c r="D313" s="243"/>
      <c r="E313" s="244">
        <f>+E314</f>
        <v>309244.59000000003</v>
      </c>
      <c r="F313" s="238">
        <f>+E313/C313*100</f>
        <v>30.469248428478537</v>
      </c>
    </row>
    <row r="314" spans="1:6" ht="25.5" x14ac:dyDescent="0.25">
      <c r="A314" s="261" t="s">
        <v>207</v>
      </c>
      <c r="B314" s="242" t="s">
        <v>208</v>
      </c>
      <c r="C314" s="245"/>
      <c r="D314" s="245"/>
      <c r="E314" s="246">
        <v>309244.59000000003</v>
      </c>
      <c r="F314" s="245"/>
    </row>
    <row r="315" spans="1:6" ht="25.5" x14ac:dyDescent="0.25">
      <c r="A315" s="261" t="s">
        <v>412</v>
      </c>
      <c r="B315" s="242" t="s">
        <v>413</v>
      </c>
      <c r="C315" s="245"/>
      <c r="D315" s="245"/>
      <c r="E315" s="246">
        <v>0</v>
      </c>
      <c r="F315" s="245"/>
    </row>
    <row r="316" spans="1:6" ht="25.5" x14ac:dyDescent="0.25">
      <c r="A316" s="261" t="s">
        <v>59</v>
      </c>
      <c r="B316" s="242" t="s">
        <v>228</v>
      </c>
      <c r="C316" s="247"/>
      <c r="D316" s="247"/>
      <c r="E316" s="244">
        <v>0</v>
      </c>
      <c r="F316" s="247"/>
    </row>
    <row r="317" spans="1:6" x14ac:dyDescent="0.25">
      <c r="A317" s="261" t="s">
        <v>231</v>
      </c>
      <c r="B317" s="242" t="s">
        <v>232</v>
      </c>
      <c r="C317" s="245"/>
      <c r="D317" s="245"/>
      <c r="E317" s="246">
        <v>0</v>
      </c>
      <c r="F317" s="245"/>
    </row>
    <row r="318" spans="1:6" x14ac:dyDescent="0.25">
      <c r="A318" s="261" t="s">
        <v>430</v>
      </c>
      <c r="B318" s="242" t="s">
        <v>348</v>
      </c>
      <c r="C318" s="245"/>
      <c r="D318" s="245"/>
      <c r="E318" s="246">
        <v>0</v>
      </c>
      <c r="F318" s="245"/>
    </row>
    <row r="319" spans="1:6" ht="25.5" x14ac:dyDescent="0.25">
      <c r="A319" s="261" t="s">
        <v>233</v>
      </c>
      <c r="B319" s="242" t="s">
        <v>234</v>
      </c>
      <c r="C319" s="243">
        <v>197107</v>
      </c>
      <c r="D319" s="243"/>
      <c r="E319" s="244">
        <f>E320+E323+E324</f>
        <v>399325.25</v>
      </c>
      <c r="F319" s="238">
        <f>+E319/C319*100</f>
        <v>202.59313469333918</v>
      </c>
    </row>
    <row r="320" spans="1:6" x14ac:dyDescent="0.25">
      <c r="A320" s="261" t="s">
        <v>241</v>
      </c>
      <c r="B320" s="242" t="s">
        <v>242</v>
      </c>
      <c r="C320" s="245"/>
      <c r="D320" s="245"/>
      <c r="E320" s="246">
        <v>29464.25</v>
      </c>
      <c r="F320" s="245"/>
    </row>
    <row r="321" spans="1:6" x14ac:dyDescent="0.25">
      <c r="A321" s="261" t="s">
        <v>436</v>
      </c>
      <c r="B321" s="242" t="s">
        <v>437</v>
      </c>
      <c r="C321" s="245"/>
      <c r="D321" s="245"/>
      <c r="E321" s="246">
        <v>0</v>
      </c>
      <c r="F321" s="245"/>
    </row>
    <row r="322" spans="1:6" x14ac:dyDescent="0.25">
      <c r="A322" s="261" t="s">
        <v>438</v>
      </c>
      <c r="B322" s="242" t="s">
        <v>439</v>
      </c>
      <c r="C322" s="245"/>
      <c r="D322" s="245"/>
      <c r="E322" s="246">
        <v>0</v>
      </c>
      <c r="F322" s="245"/>
    </row>
    <row r="323" spans="1:6" x14ac:dyDescent="0.25">
      <c r="A323" s="261" t="s">
        <v>243</v>
      </c>
      <c r="B323" s="242" t="s">
        <v>244</v>
      </c>
      <c r="C323" s="245"/>
      <c r="D323" s="245"/>
      <c r="E323" s="246">
        <v>303877.5</v>
      </c>
      <c r="F323" s="245"/>
    </row>
    <row r="324" spans="1:6" x14ac:dyDescent="0.25">
      <c r="A324" s="261" t="s">
        <v>440</v>
      </c>
      <c r="B324" s="242" t="s">
        <v>441</v>
      </c>
      <c r="C324" s="245"/>
      <c r="D324" s="245"/>
      <c r="E324" s="246">
        <v>65983.5</v>
      </c>
      <c r="F324" s="245"/>
    </row>
    <row r="325" spans="1:6" x14ac:dyDescent="0.25">
      <c r="A325" s="261" t="s">
        <v>442</v>
      </c>
      <c r="B325" s="242" t="s">
        <v>360</v>
      </c>
      <c r="C325" s="245"/>
      <c r="D325" s="245"/>
      <c r="E325" s="246">
        <v>0</v>
      </c>
      <c r="F325" s="245"/>
    </row>
    <row r="326" spans="1:6" ht="25.5" x14ac:dyDescent="0.25">
      <c r="A326" s="261" t="s">
        <v>443</v>
      </c>
      <c r="B326" s="242" t="s">
        <v>362</v>
      </c>
      <c r="C326" s="245"/>
      <c r="D326" s="245"/>
      <c r="E326" s="246">
        <v>0</v>
      </c>
      <c r="F326" s="245"/>
    </row>
    <row r="327" spans="1:6" x14ac:dyDescent="0.25">
      <c r="A327" s="261" t="s">
        <v>450</v>
      </c>
      <c r="B327" s="242" t="s">
        <v>451</v>
      </c>
      <c r="C327" s="245"/>
      <c r="D327" s="245"/>
      <c r="E327" s="246">
        <v>0</v>
      </c>
      <c r="F327" s="245"/>
    </row>
    <row r="328" spans="1:6" x14ac:dyDescent="0.25">
      <c r="A328" s="261" t="s">
        <v>247</v>
      </c>
      <c r="B328" s="242" t="s">
        <v>248</v>
      </c>
      <c r="C328" s="245"/>
      <c r="D328" s="245"/>
      <c r="E328" s="246">
        <v>0</v>
      </c>
      <c r="F328" s="245"/>
    </row>
    <row r="329" spans="1:6" ht="25.5" x14ac:dyDescent="0.25">
      <c r="A329" s="261" t="s">
        <v>249</v>
      </c>
      <c r="B329" s="242" t="s">
        <v>250</v>
      </c>
      <c r="C329" s="247"/>
      <c r="D329" s="247"/>
      <c r="E329" s="244">
        <f>+E330</f>
        <v>190894.71</v>
      </c>
      <c r="F329" s="247"/>
    </row>
    <row r="330" spans="1:6" ht="25.5" x14ac:dyDescent="0.25">
      <c r="A330" s="261" t="s">
        <v>253</v>
      </c>
      <c r="B330" s="242" t="s">
        <v>252</v>
      </c>
      <c r="C330" s="245"/>
      <c r="D330" s="245"/>
      <c r="E330" s="246">
        <v>190894.71</v>
      </c>
      <c r="F330" s="245"/>
    </row>
    <row r="332" spans="1:6" ht="45.75" customHeight="1" x14ac:dyDescent="0.25"/>
    <row r="333" spans="1:6" x14ac:dyDescent="0.25">
      <c r="A333" s="292"/>
      <c r="B333" s="292"/>
    </row>
  </sheetData>
  <mergeCells count="5">
    <mergeCell ref="A1:F1"/>
    <mergeCell ref="A2:F2"/>
    <mergeCell ref="A4:B4"/>
    <mergeCell ref="A5:B5"/>
    <mergeCell ref="A333:B333"/>
  </mergeCells>
  <pageMargins left="0.7" right="0.7" top="0.75" bottom="0.75" header="0.3" footer="0.3"/>
  <pageSetup scale="7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Korisnik</cp:lastModifiedBy>
  <cp:lastPrinted>2025-07-17T11:35:43Z</cp:lastPrinted>
  <dcterms:created xsi:type="dcterms:W3CDTF">2024-02-22T20:30:43Z</dcterms:created>
  <dcterms:modified xsi:type="dcterms:W3CDTF">2025-07-21T10:14:06Z</dcterms:modified>
</cp:coreProperties>
</file>